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6 Vendor Programs\Orb\"/>
    </mc:Choice>
  </mc:AlternateContent>
  <xr:revisionPtr revIDLastSave="0" documentId="13_ncr:1_{3F8F202E-201A-4ABD-9EB1-7D5EDE759BC8}" xr6:coauthVersionLast="47" xr6:coauthVersionMax="47" xr10:uidLastSave="{00000000-0000-0000-0000-000000000000}"/>
  <bookViews>
    <workbookView xWindow="-110" yWindow="-110" windowWidth="19420" windowHeight="10420" xr2:uid="{F7160F63-457B-A847-BEFC-E5D4231B12FE}"/>
  </bookViews>
  <sheets>
    <sheet name="MARC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2" i="2" l="1"/>
  <c r="E183" i="2"/>
  <c r="E184" i="2"/>
  <c r="E185" i="2"/>
  <c r="E186" i="2"/>
  <c r="E187" i="2"/>
  <c r="E188" i="2"/>
  <c r="E181" i="2"/>
  <c r="D179" i="2"/>
  <c r="C179" i="2"/>
  <c r="A179" i="2"/>
  <c r="D178" i="2"/>
  <c r="C178" i="2"/>
  <c r="E178" i="2" s="1"/>
  <c r="A178" i="2"/>
  <c r="D177" i="2"/>
  <c r="C177" i="2"/>
  <c r="A177" i="2"/>
  <c r="D176" i="2"/>
  <c r="C176" i="2"/>
  <c r="A176" i="2"/>
  <c r="D175" i="2"/>
  <c r="C175" i="2"/>
  <c r="E175" i="2" s="1"/>
  <c r="A175" i="2"/>
  <c r="D174" i="2"/>
  <c r="C174" i="2"/>
  <c r="A174" i="2"/>
  <c r="D173" i="2"/>
  <c r="C173" i="2"/>
  <c r="E173" i="2" s="1"/>
  <c r="A173" i="2"/>
  <c r="D172" i="2"/>
  <c r="C172" i="2"/>
  <c r="E172" i="2" s="1"/>
  <c r="A172" i="2"/>
  <c r="D171" i="2"/>
  <c r="C171" i="2"/>
  <c r="E171" i="2" s="1"/>
  <c r="A171" i="2"/>
  <c r="D170" i="2"/>
  <c r="C170" i="2"/>
  <c r="A170" i="2"/>
  <c r="E169" i="2"/>
  <c r="D169" i="2"/>
  <c r="C169" i="2"/>
  <c r="A169" i="2"/>
  <c r="D168" i="2"/>
  <c r="C168" i="2"/>
  <c r="E168" i="2" s="1"/>
  <c r="A168" i="2"/>
  <c r="E167" i="2"/>
  <c r="D167" i="2"/>
  <c r="C167" i="2"/>
  <c r="A167" i="2"/>
  <c r="D166" i="2"/>
  <c r="C166" i="2"/>
  <c r="E166" i="2" s="1"/>
  <c r="A166" i="2"/>
  <c r="D165" i="2"/>
  <c r="C165" i="2"/>
  <c r="E165" i="2" s="1"/>
  <c r="A165" i="2"/>
  <c r="D164" i="2"/>
  <c r="C164" i="2"/>
  <c r="E164" i="2" s="1"/>
  <c r="A164" i="2"/>
  <c r="E163" i="2"/>
  <c r="D163" i="2"/>
  <c r="C163" i="2"/>
  <c r="A163" i="2"/>
  <c r="D162" i="2"/>
  <c r="C162" i="2"/>
  <c r="A162" i="2"/>
  <c r="D161" i="2"/>
  <c r="E161" i="2" s="1"/>
  <c r="C161" i="2"/>
  <c r="A161" i="2"/>
  <c r="D160" i="2"/>
  <c r="C160" i="2"/>
  <c r="A160" i="2"/>
  <c r="D159" i="2"/>
  <c r="C159" i="2"/>
  <c r="E159" i="2" s="1"/>
  <c r="A159" i="2"/>
  <c r="D158" i="2"/>
  <c r="C158" i="2"/>
  <c r="A158" i="2"/>
  <c r="E157" i="2"/>
  <c r="E156" i="2"/>
  <c r="E155" i="2"/>
  <c r="E154" i="2"/>
  <c r="E153" i="2"/>
  <c r="E152" i="2"/>
  <c r="E151" i="2"/>
  <c r="E150" i="2"/>
  <c r="E149" i="2"/>
  <c r="E148" i="2"/>
  <c r="D146" i="2"/>
  <c r="C146" i="2"/>
  <c r="E146" i="2" s="1"/>
  <c r="A146" i="2"/>
  <c r="E145" i="2"/>
  <c r="D145" i="2"/>
  <c r="C145" i="2"/>
  <c r="A145" i="2"/>
  <c r="D144" i="2"/>
  <c r="C144" i="2"/>
  <c r="E144" i="2" s="1"/>
  <c r="A144" i="2"/>
  <c r="D143" i="2"/>
  <c r="C143" i="2"/>
  <c r="E143" i="2" s="1"/>
  <c r="A143" i="2"/>
  <c r="D142" i="2"/>
  <c r="C142" i="2"/>
  <c r="E142" i="2" s="1"/>
  <c r="A142" i="2"/>
  <c r="E141" i="2"/>
  <c r="D141" i="2"/>
  <c r="C141" i="2"/>
  <c r="A141" i="2"/>
  <c r="D140" i="2"/>
  <c r="C140" i="2"/>
  <c r="A140" i="2"/>
  <c r="A136" i="2"/>
  <c r="C136" i="2"/>
  <c r="D136" i="2"/>
  <c r="A137" i="2"/>
  <c r="C137" i="2"/>
  <c r="E137" i="2" s="1"/>
  <c r="D137" i="2"/>
  <c r="E113" i="2"/>
  <c r="D134" i="2"/>
  <c r="C134" i="2"/>
  <c r="A134" i="2"/>
  <c r="D133" i="2"/>
  <c r="C133" i="2"/>
  <c r="A133" i="2"/>
  <c r="D132" i="2"/>
  <c r="C132" i="2"/>
  <c r="A132" i="2"/>
  <c r="D131" i="2"/>
  <c r="C131" i="2"/>
  <c r="A131" i="2"/>
  <c r="D130" i="2"/>
  <c r="C130" i="2"/>
  <c r="A130" i="2"/>
  <c r="D129" i="2"/>
  <c r="C129" i="2"/>
  <c r="A129" i="2"/>
  <c r="C128" i="2"/>
  <c r="E128" i="2" s="1"/>
  <c r="A128" i="2"/>
  <c r="D126" i="2"/>
  <c r="C126" i="2"/>
  <c r="A126" i="2"/>
  <c r="E127" i="2"/>
  <c r="E125" i="2"/>
  <c r="E124" i="2"/>
  <c r="E123" i="2"/>
  <c r="E122" i="2"/>
  <c r="E120" i="2"/>
  <c r="E119" i="2"/>
  <c r="E118" i="2"/>
  <c r="E117" i="2"/>
  <c r="E116" i="2"/>
  <c r="E115" i="2"/>
  <c r="D112" i="2"/>
  <c r="C112" i="2"/>
  <c r="A112" i="2"/>
  <c r="D111" i="2"/>
  <c r="C111" i="2"/>
  <c r="A111" i="2"/>
  <c r="D110" i="2"/>
  <c r="C110" i="2"/>
  <c r="A110" i="2"/>
  <c r="E108" i="2"/>
  <c r="E107" i="2"/>
  <c r="E106" i="2"/>
  <c r="E105" i="2"/>
  <c r="E104" i="2"/>
  <c r="E103" i="2"/>
  <c r="C102" i="2"/>
  <c r="E102" i="2" s="1"/>
  <c r="A102" i="2"/>
  <c r="C101" i="2"/>
  <c r="E101" i="2" s="1"/>
  <c r="A101" i="2"/>
  <c r="E100" i="2"/>
  <c r="D99" i="2"/>
  <c r="C99" i="2"/>
  <c r="A99" i="2"/>
  <c r="E98" i="2"/>
  <c r="E97" i="2"/>
  <c r="E96" i="2"/>
  <c r="E95" i="2"/>
  <c r="E94" i="2"/>
  <c r="E93" i="2"/>
  <c r="E92" i="2"/>
  <c r="E90" i="2"/>
  <c r="E89" i="2"/>
  <c r="E85" i="2"/>
  <c r="E86" i="2"/>
  <c r="E87" i="2"/>
  <c r="E84" i="2"/>
  <c r="E83" i="2"/>
  <c r="E80" i="2"/>
  <c r="E81" i="2"/>
  <c r="E82" i="2"/>
  <c r="D79" i="2"/>
  <c r="C79" i="2"/>
  <c r="A79" i="2"/>
  <c r="D78" i="2"/>
  <c r="C78" i="2"/>
  <c r="A78" i="2"/>
  <c r="D77" i="2"/>
  <c r="C77" i="2"/>
  <c r="A77" i="2"/>
  <c r="D76" i="2"/>
  <c r="C76" i="2"/>
  <c r="A76" i="2"/>
  <c r="D75" i="2"/>
  <c r="C75" i="2"/>
  <c r="A75" i="2"/>
  <c r="D74" i="2"/>
  <c r="C74" i="2"/>
  <c r="A74" i="2"/>
  <c r="D73" i="2"/>
  <c r="C73" i="2"/>
  <c r="A73" i="2"/>
  <c r="D62" i="2"/>
  <c r="C62" i="2"/>
  <c r="A62" i="2"/>
  <c r="D61" i="2"/>
  <c r="C61" i="2"/>
  <c r="A61" i="2"/>
  <c r="E60" i="2"/>
  <c r="E59" i="2"/>
  <c r="E58" i="2"/>
  <c r="E57" i="2"/>
  <c r="E56" i="2"/>
  <c r="E55" i="2"/>
  <c r="E54" i="2"/>
  <c r="E53" i="2"/>
  <c r="E46" i="2"/>
  <c r="E47" i="2"/>
  <c r="E48" i="2"/>
  <c r="E49" i="2"/>
  <c r="E50" i="2"/>
  <c r="E51" i="2"/>
  <c r="E52" i="2"/>
  <c r="E45" i="2"/>
  <c r="E70" i="2"/>
  <c r="D71" i="2"/>
  <c r="C71" i="2"/>
  <c r="A71" i="2"/>
  <c r="E69" i="2"/>
  <c r="D66" i="2"/>
  <c r="C66" i="2"/>
  <c r="A66" i="2"/>
  <c r="D68" i="2"/>
  <c r="C68" i="2"/>
  <c r="A68" i="2"/>
  <c r="D67" i="2"/>
  <c r="C67" i="2"/>
  <c r="A67" i="2"/>
  <c r="E65" i="2"/>
  <c r="E64" i="2"/>
  <c r="E36" i="2"/>
  <c r="E35" i="2"/>
  <c r="D34" i="2"/>
  <c r="C34" i="2"/>
  <c r="A34" i="2"/>
  <c r="E30" i="2"/>
  <c r="E29" i="2"/>
  <c r="E28" i="2"/>
  <c r="D7" i="2"/>
  <c r="C7" i="2"/>
  <c r="D43" i="2"/>
  <c r="C43" i="2"/>
  <c r="D42" i="2"/>
  <c r="C42" i="2"/>
  <c r="D41" i="2"/>
  <c r="C41" i="2"/>
  <c r="D40" i="2"/>
  <c r="C40" i="2"/>
  <c r="D39" i="2"/>
  <c r="C39" i="2"/>
  <c r="D38" i="2"/>
  <c r="C38" i="2"/>
  <c r="A38" i="2"/>
  <c r="D37" i="2"/>
  <c r="C37" i="2"/>
  <c r="A37" i="2"/>
  <c r="D26" i="2"/>
  <c r="C26" i="2"/>
  <c r="A26" i="2"/>
  <c r="D25" i="2"/>
  <c r="C25" i="2"/>
  <c r="A25" i="2"/>
  <c r="D24" i="2"/>
  <c r="C24" i="2"/>
  <c r="A24" i="2"/>
  <c r="D23" i="2"/>
  <c r="C23" i="2"/>
  <c r="A23" i="2"/>
  <c r="D22" i="2"/>
  <c r="C22" i="2"/>
  <c r="A22" i="2"/>
  <c r="D21" i="2"/>
  <c r="C21" i="2"/>
  <c r="A21" i="2"/>
  <c r="D20" i="2"/>
  <c r="C20" i="2"/>
  <c r="A20" i="2"/>
  <c r="D19" i="2"/>
  <c r="C19" i="2"/>
  <c r="A19" i="2"/>
  <c r="D33" i="2"/>
  <c r="C33" i="2"/>
  <c r="A33" i="2"/>
  <c r="D18" i="2"/>
  <c r="C18" i="2"/>
  <c r="A18" i="2"/>
  <c r="D17" i="2"/>
  <c r="C17" i="2"/>
  <c r="A17" i="2"/>
  <c r="E16" i="2"/>
  <c r="D6" i="2"/>
  <c r="C6" i="2"/>
  <c r="A6" i="2"/>
  <c r="E15" i="2"/>
  <c r="E32" i="2"/>
  <c r="E14" i="2"/>
  <c r="E31" i="2"/>
  <c r="E8" i="2"/>
  <c r="E13" i="2"/>
  <c r="E12" i="2"/>
  <c r="E11" i="2"/>
  <c r="E10" i="2"/>
  <c r="E9" i="2"/>
  <c r="E5" i="2"/>
  <c r="E27" i="2"/>
  <c r="E4" i="2"/>
  <c r="E136" i="2" l="1"/>
  <c r="E170" i="2"/>
  <c r="E177" i="2"/>
  <c r="E140" i="2"/>
  <c r="E162" i="2"/>
  <c r="E160" i="2"/>
  <c r="E176" i="2"/>
  <c r="E126" i="2"/>
  <c r="E130" i="2"/>
  <c r="E158" i="2"/>
  <c r="E174" i="2"/>
  <c r="E179" i="2"/>
  <c r="E134" i="2"/>
  <c r="E129" i="2"/>
  <c r="E132" i="2"/>
  <c r="E133" i="2"/>
  <c r="E79" i="2"/>
  <c r="E112" i="2"/>
  <c r="E131" i="2"/>
  <c r="E76" i="2"/>
  <c r="E78" i="2"/>
  <c r="E111" i="2"/>
  <c r="E75" i="2"/>
  <c r="E99" i="2"/>
  <c r="E74" i="2"/>
  <c r="E110" i="2"/>
  <c r="E77" i="2"/>
  <c r="E73" i="2"/>
  <c r="E66" i="2"/>
  <c r="E61" i="2"/>
  <c r="E62" i="2"/>
  <c r="E71" i="2"/>
  <c r="E67" i="2"/>
  <c r="E68" i="2"/>
  <c r="E33" i="2"/>
  <c r="E34" i="2"/>
  <c r="E38" i="2"/>
  <c r="E43" i="2"/>
  <c r="E41" i="2"/>
  <c r="E7" i="2"/>
  <c r="E20" i="2"/>
  <c r="E22" i="2"/>
  <c r="E17" i="2"/>
  <c r="E37" i="2"/>
  <c r="E26" i="2"/>
  <c r="E25" i="2"/>
  <c r="E6" i="2"/>
  <c r="E24" i="2"/>
  <c r="E40" i="2"/>
  <c r="E19" i="2"/>
  <c r="E18" i="2"/>
  <c r="E42" i="2"/>
  <c r="E23" i="2"/>
  <c r="E21" i="2"/>
  <c r="E39" i="2"/>
</calcChain>
</file>

<file path=xl/sharedStrings.xml><?xml version="1.0" encoding="utf-8"?>
<sst xmlns="http://schemas.openxmlformats.org/spreadsheetml/2006/main" count="253" uniqueCount="196">
  <si>
    <t>SKU Number</t>
  </si>
  <si>
    <t>Name</t>
  </si>
  <si>
    <t>Case QTY</t>
  </si>
  <si>
    <t>Unit Price</t>
  </si>
  <si>
    <t>Case Price</t>
  </si>
  <si>
    <t>Taba-licious Collection</t>
  </si>
  <si>
    <t>Taba-licious Gacha Pouch</t>
  </si>
  <si>
    <t>Taba-licious Sunshine Surprise</t>
  </si>
  <si>
    <t>Taba-licious Snack Sticks</t>
  </si>
  <si>
    <t>Taba-licious Polar Pals</t>
  </si>
  <si>
    <t>Taba-licious Snackies</t>
  </si>
  <si>
    <t>Taba-licious Kitty Donut</t>
  </si>
  <si>
    <t>Taba-licious Sweezi Pals</t>
  </si>
  <si>
    <t>Taba-licious Glow in the Dark Cubes</t>
  </si>
  <si>
    <t>Taba-licious Squish Bricks</t>
  </si>
  <si>
    <t>Taba-licious Aqua Bubbles</t>
  </si>
  <si>
    <t>Taba-licious Pyramid</t>
  </si>
  <si>
    <t>Taba-licious Bento Box</t>
  </si>
  <si>
    <t>Taba-licious Sugar Pops</t>
  </si>
  <si>
    <t>Taba-licious Fluffs</t>
  </si>
  <si>
    <t>Taba-licious Cookies</t>
  </si>
  <si>
    <t xml:space="preserve">Taba-licious Candy Faves </t>
  </si>
  <si>
    <t xml:space="preserve">Taba-licious Sweet Treats </t>
  </si>
  <si>
    <t xml:space="preserve">Taba-licious Snarkies </t>
  </si>
  <si>
    <t>Taba-licious Squish'n Stack</t>
  </si>
  <si>
    <t>Taba-licious Flowers</t>
  </si>
  <si>
    <t>Taba-licious Shells</t>
  </si>
  <si>
    <t xml:space="preserve">Taba-licious Plushies </t>
  </si>
  <si>
    <t>Taba-licious Fun Fruit</t>
  </si>
  <si>
    <t>Taba-licious Holographic Assortment</t>
  </si>
  <si>
    <t>Taba-licious Mega Paw</t>
  </si>
  <si>
    <t>Taba-licious Fluffy Paws</t>
  </si>
  <si>
    <t>Taba-licious Glow in the Dark Paws</t>
  </si>
  <si>
    <t xml:space="preserve">Taba-licious Jumbo Paw </t>
  </si>
  <si>
    <t>Taba-licious Jumbo Cookies</t>
  </si>
  <si>
    <t>Taba-licious DIY Kit Ultra</t>
  </si>
  <si>
    <t>Taba-licious DIY Kit Mega Candy</t>
  </si>
  <si>
    <t>Taba-licious DIY Kit Mega Dinos</t>
  </si>
  <si>
    <t>Taba-licious DIY Kit Mega Flowers</t>
  </si>
  <si>
    <t>Taba-licious DIY Kit Mega Ocean</t>
  </si>
  <si>
    <t>Bubbleez Babies</t>
  </si>
  <si>
    <t>Bubbleezz Animals</t>
  </si>
  <si>
    <t>Retro Rewind Blind Box</t>
  </si>
  <si>
    <t>Mermaid Charms</t>
  </si>
  <si>
    <t>Just Ducky Blind Boxes</t>
  </si>
  <si>
    <t>Slide Puzzle Blind Box</t>
  </si>
  <si>
    <t>Crystal Charms</t>
  </si>
  <si>
    <t>Funkee Monkee Charms</t>
  </si>
  <si>
    <t>GlowMeez Charmlets</t>
  </si>
  <si>
    <t>Snarkies Bubble Charmlets</t>
  </si>
  <si>
    <t>Jewel Drop Charmlets</t>
  </si>
  <si>
    <t>Gacha Pouch Mini Charms</t>
  </si>
  <si>
    <t>Gacha Glimmers Candy Craze</t>
  </si>
  <si>
    <t>Gacha Glimmers Make Over</t>
  </si>
  <si>
    <t>Gacha Glimmers Glow Up</t>
  </si>
  <si>
    <t xml:space="preserve">Flexi-Pals Charmlets </t>
  </si>
  <si>
    <t>Scales &amp; Tails Dragon Eggs</t>
  </si>
  <si>
    <t>Flexisaurs Mega Assortment</t>
  </si>
  <si>
    <t>Gacha Glimmers Cutie Case</t>
  </si>
  <si>
    <t>Easy Sqweezy Fun!</t>
  </si>
  <si>
    <t>Easy Sqweezy Stretchy Jumbo Banana</t>
  </si>
  <si>
    <t>Easy Sqweezy Stretchy Pickle</t>
  </si>
  <si>
    <t xml:space="preserve">Easy Sqweezy Mega Banana </t>
  </si>
  <si>
    <t>Easy Sqweezy Kitten</t>
  </si>
  <si>
    <t>Easy Sqweezy Puppy</t>
  </si>
  <si>
    <t xml:space="preserve">Easy Sqweezy Jumbo Brainy </t>
  </si>
  <si>
    <t xml:space="preserve">Easy Sqweezy Super Cheesy </t>
  </si>
  <si>
    <t>Sugar Swaps Gacha Pouch</t>
  </si>
  <si>
    <t>Sugar Smooshies Fruit Salad Ball</t>
  </si>
  <si>
    <t xml:space="preserve">Cool Cube Glow </t>
  </si>
  <si>
    <t xml:space="preserve">Cool Cube Swirl </t>
  </si>
  <si>
    <t xml:space="preserve">Sparklee Capybara </t>
  </si>
  <si>
    <t xml:space="preserve">Sparklee Duck </t>
  </si>
  <si>
    <t>Sparklee Axolotls</t>
  </si>
  <si>
    <t>Sugar Smooshies Metallic</t>
  </si>
  <si>
    <t>Sugar Smooshies Softees</t>
  </si>
  <si>
    <t xml:space="preserve">Lucky Puppy Ultra </t>
  </si>
  <si>
    <t xml:space="preserve">Pretty Kitty Ultra </t>
  </si>
  <si>
    <t>Goo-natomy Lab Alien</t>
  </si>
  <si>
    <t>Goo-natomy Lab Jelly Bear</t>
  </si>
  <si>
    <t>Teeny Tiny Ducks</t>
  </si>
  <si>
    <t xml:space="preserve">Pure Bread Loaves </t>
  </si>
  <si>
    <t>Pure Bread Pets</t>
  </si>
  <si>
    <t xml:space="preserve">Pure Breads Bagels </t>
  </si>
  <si>
    <t>Expand-A-Ball Jumbo</t>
  </si>
  <si>
    <t>Expand-A-Ball Flower Jumbo</t>
  </si>
  <si>
    <t xml:space="preserve">Funkee Monkee Precious Metals Mega </t>
  </si>
  <si>
    <t>Funkee Monkee Hunkee JUMBO</t>
  </si>
  <si>
    <t>Funkee Monkee GLOW Jumbo</t>
  </si>
  <si>
    <t>Funkee Monkee Hairdo JUMBO</t>
  </si>
  <si>
    <t xml:space="preserve">Funkee Monkee Surfer Dude </t>
  </si>
  <si>
    <t xml:space="preserve">Funkee Royal Monkee </t>
  </si>
  <si>
    <t>ORB Funkee Animalz Dog Jumbo with Ball</t>
  </si>
  <si>
    <t xml:space="preserve">Lumi Gloss 3pc Boxset </t>
  </si>
  <si>
    <t>Butter Slimi Mango Swirl</t>
  </si>
  <si>
    <t>Butter Slimi Rainbow  Swirl</t>
  </si>
  <si>
    <t>Butter Slimi Cotton Candy Swirl</t>
  </si>
  <si>
    <t>Butter Slimi Popcorn Swirl</t>
  </si>
  <si>
    <t>Butter Slimi Ice Cream Swirl</t>
  </si>
  <si>
    <t>Butter Slimi Cherry Swirl</t>
  </si>
  <si>
    <t>Butter Slimi Strawberry Swirl</t>
  </si>
  <si>
    <t>Butter Slimi Dragon Fruit  Swirl</t>
  </si>
  <si>
    <t>Butter Slimi Mint Swirl</t>
  </si>
  <si>
    <t>Butter Slimi Candy Swirl</t>
  </si>
  <si>
    <t>Butter Slimi Berry Blast Swirl</t>
  </si>
  <si>
    <t>Butter Slimi PB &amp; Jelly Swirl</t>
  </si>
  <si>
    <t>MixBitz Candy Cloud Swirl</t>
  </si>
  <si>
    <t>MixBitz Tropical Smoothie</t>
  </si>
  <si>
    <t>MixBitz Unicorn Dreams</t>
  </si>
  <si>
    <t>MixBitz Slimi Safari</t>
  </si>
  <si>
    <t>MixBitz Dino Dig</t>
  </si>
  <si>
    <t>MixBitz Simi Sea</t>
  </si>
  <si>
    <t>Super Fluff Asst</t>
  </si>
  <si>
    <t>ORB GOAT Slimi Mega PDQ Asst</t>
  </si>
  <si>
    <t xml:space="preserve">Goooze Toilet Slimi </t>
  </si>
  <si>
    <t>Tootzeezz Charmlets</t>
  </si>
  <si>
    <t>Teeny Tiny Babies</t>
  </si>
  <si>
    <t>Taba-licious Charms Series 2</t>
  </si>
  <si>
    <t>Mind Benders Blind Bags</t>
  </si>
  <si>
    <t>Mind Benders Clickers</t>
  </si>
  <si>
    <t>Slimi Snacklee Box- Ocean</t>
  </si>
  <si>
    <t>Slimi Snacklee Box- Dino</t>
  </si>
  <si>
    <t>Slimi Snacklee Box- Sweets</t>
  </si>
  <si>
    <t>Slimi Snacklee Box- Space</t>
  </si>
  <si>
    <t>AI Slimi Lava</t>
  </si>
  <si>
    <t>AI Slimi Glacier</t>
  </si>
  <si>
    <t>Dubai Chocolate Slimi</t>
  </si>
  <si>
    <t>Color Burst Slimi</t>
  </si>
  <si>
    <t>Stretchee Slimi Buckets</t>
  </si>
  <si>
    <t>Smushers</t>
  </si>
  <si>
    <t>Whoopzeezz Plush</t>
  </si>
  <si>
    <t>Pickle &amp; Plum- Strawberry</t>
  </si>
  <si>
    <t>Pickle &amp; Plum- Pineapple</t>
  </si>
  <si>
    <t>Pickle &amp; Plum- Peach</t>
  </si>
  <si>
    <t>Pickle &amp; Plum- Mushroom</t>
  </si>
  <si>
    <t>Pickle &amp; Plum- Corn</t>
  </si>
  <si>
    <t>Pickle &amp; Plum- Broccoli</t>
  </si>
  <si>
    <t>Easy Sqweezy Corn</t>
  </si>
  <si>
    <t>Easy Sqweezy Silly Goose</t>
  </si>
  <si>
    <t>Easy Sqweezy Jumbo Paw</t>
  </si>
  <si>
    <t>Splatzeez</t>
  </si>
  <si>
    <t>Snacklings</t>
  </si>
  <si>
    <t>Restock May 2026</t>
  </si>
  <si>
    <t>Taba-licious Chllly Pops</t>
  </si>
  <si>
    <t>Taba-licious Puzzle Pieces</t>
  </si>
  <si>
    <t>NEW SKU Available June 2026</t>
  </si>
  <si>
    <t>Taba-licious Teenies</t>
  </si>
  <si>
    <t>Taba-licious Big Bellis</t>
  </si>
  <si>
    <t>Sugar Swaps Collection</t>
  </si>
  <si>
    <t>Sugar Swaps Onesies</t>
  </si>
  <si>
    <t>Sugar Swaps Twinsies Series 2</t>
  </si>
  <si>
    <t>NEW SKU Available May 2026</t>
  </si>
  <si>
    <t>Sugar Swaps Triplets Series 2</t>
  </si>
  <si>
    <t>Sugar Swaps Twinsies Babies</t>
  </si>
  <si>
    <t>Sugar Swaps Duck Cubes</t>
  </si>
  <si>
    <t>Sugar Swaps Building Blocks</t>
  </si>
  <si>
    <t>Sugar Swaps Mini Animal Pets</t>
  </si>
  <si>
    <t>Sugar Swaps Cool Cubes Shimmers</t>
  </si>
  <si>
    <t>Sugar Swaps Dragon Eggs</t>
  </si>
  <si>
    <t>Sugar Swaps Goldfish</t>
  </si>
  <si>
    <t>Sugar Swaps Squish Bricks Heart</t>
  </si>
  <si>
    <t>Sugar Swaps Ice Pops</t>
  </si>
  <si>
    <t>Sugar Swaps Quokka</t>
  </si>
  <si>
    <t>Sugar Swaps Sheep Sea Slugs</t>
  </si>
  <si>
    <t>Sugar Swaps Ducky Ducks (Acetate)</t>
  </si>
  <si>
    <t>Sugar Swaps Ducky Duck (Vinyl Bag)</t>
  </si>
  <si>
    <t xml:space="preserve">Gumdrops Glow </t>
  </si>
  <si>
    <t>Limited Qtys</t>
  </si>
  <si>
    <t xml:space="preserve">Sugar Smooshies Ball </t>
  </si>
  <si>
    <t>Easy Sqweezy Dumpings</t>
  </si>
  <si>
    <t>Easy Sqweezy Veggies</t>
  </si>
  <si>
    <t>Easy Sqweezy Sausage</t>
  </si>
  <si>
    <t>Easy Sqweezy Gators</t>
  </si>
  <si>
    <t>Easy Sqweezy Snuggles</t>
  </si>
  <si>
    <t xml:space="preserve">Mind Benders Italian Brainrot </t>
  </si>
  <si>
    <t>Blind Box Blockbusters</t>
  </si>
  <si>
    <t>3D Print Trends</t>
  </si>
  <si>
    <t>Pickle &amp; Plum Plush</t>
  </si>
  <si>
    <t>ORB™ Curiosities</t>
  </si>
  <si>
    <t>Flexisaurs Ultra Assortment</t>
  </si>
  <si>
    <t>Goo-Natomy Dissection Kits</t>
  </si>
  <si>
    <t>ORB™ Funkee</t>
  </si>
  <si>
    <t>Funkee Paw-Nana Pals</t>
  </si>
  <si>
    <t>Fruit Snack Rot Slimi</t>
  </si>
  <si>
    <t>ORB™ Slimi Essentials</t>
  </si>
  <si>
    <t xml:space="preserve">Lana's Life </t>
  </si>
  <si>
    <t>Lana's Life Squishy Taba</t>
  </si>
  <si>
    <t>Lana's Life Bubble Charms Assortment</t>
  </si>
  <si>
    <t>Lana's Life 3D Flexi Kitty PDQ</t>
  </si>
  <si>
    <t>Lana's Life Surprise Shimmer Assortment</t>
  </si>
  <si>
    <t>Lana's Life Surprise Jewel Drop</t>
  </si>
  <si>
    <t>Lana's Life Gel Gloss Slimi Assortment</t>
  </si>
  <si>
    <t>Lana's Life DIY Taba Squshy</t>
  </si>
  <si>
    <t>ORB™ March 2026 Price List and Availability</t>
  </si>
  <si>
    <t>Lana's Life DIY Taba Squshy (Paw/Star/Shoe)</t>
  </si>
  <si>
    <t>Available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</si>
</sst>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rgb="FF1E1E1E"/>
      <name val="Arial"/>
      <family val="2"/>
    </font>
    <font>
      <sz val="14"/>
      <name val="Arial"/>
      <family val="2"/>
    </font>
    <font>
      <b/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 (Body)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4" fontId="3" fillId="0" borderId="1" xfId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4" fontId="5" fillId="0" borderId="1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4" fontId="7" fillId="0" borderId="1" xfId="1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1" fontId="3" fillId="0" borderId="1" xfId="1" applyNumberFormat="1" applyFont="1" applyBorder="1" applyAlignment="1">
      <alignment horizontal="left" vertical="top"/>
    </xf>
    <xf numFmtId="44" fontId="0" fillId="0" borderId="0" xfId="1" applyFont="1" applyAlignment="1">
      <alignment horizontal="left" vertical="top"/>
    </xf>
    <xf numFmtId="1" fontId="2" fillId="0" borderId="1" xfId="1" applyNumberFormat="1" applyFont="1" applyBorder="1" applyAlignment="1">
      <alignment horizontal="left" vertical="top"/>
    </xf>
    <xf numFmtId="1" fontId="5" fillId="0" borderId="1" xfId="1" applyNumberFormat="1" applyFont="1" applyBorder="1" applyAlignment="1">
      <alignment horizontal="left" vertical="top"/>
    </xf>
    <xf numFmtId="44" fontId="7" fillId="0" borderId="1" xfId="0" applyNumberFormat="1" applyFont="1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top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4D9E-8FC3-8449-BF3D-D69035CF814C}">
  <dimension ref="A1:F189"/>
  <sheetViews>
    <sheetView tabSelected="1" workbookViewId="0">
      <selection activeCell="A3" sqref="A3"/>
    </sheetView>
  </sheetViews>
  <sheetFormatPr defaultColWidth="10.83203125" defaultRowHeight="16"/>
  <cols>
    <col min="1" max="1" width="15.5" style="19" bestFit="1" customWidth="1"/>
    <col min="2" max="2" width="51" style="19" bestFit="1" customWidth="1"/>
    <col min="3" max="3" width="12.33203125" style="19" bestFit="1" customWidth="1"/>
    <col min="4" max="4" width="13.83203125" style="23" bestFit="1" customWidth="1"/>
    <col min="5" max="5" width="14.83203125" style="19" bestFit="1" customWidth="1"/>
    <col min="6" max="6" width="41.6640625" style="19" bestFit="1" customWidth="1"/>
    <col min="7" max="16384" width="10.83203125" style="19"/>
  </cols>
  <sheetData>
    <row r="1" spans="1:6" ht="20">
      <c r="A1" s="29" t="s">
        <v>193</v>
      </c>
      <c r="B1" s="30"/>
      <c r="C1" s="30"/>
      <c r="D1" s="30"/>
      <c r="E1" s="30"/>
      <c r="F1" s="31"/>
    </row>
    <row r="2" spans="1:6" s="1" customFormat="1" ht="18">
      <c r="A2" s="37" t="s">
        <v>5</v>
      </c>
      <c r="B2" s="37"/>
      <c r="C2" s="37"/>
      <c r="D2" s="37"/>
      <c r="E2" s="37"/>
      <c r="F2" s="37"/>
    </row>
    <row r="3" spans="1:6" s="5" customFormat="1" ht="18">
      <c r="A3" s="2" t="s">
        <v>0</v>
      </c>
      <c r="B3" s="3" t="s">
        <v>1</v>
      </c>
      <c r="C3" s="24" t="s">
        <v>2</v>
      </c>
      <c r="D3" s="4" t="s">
        <v>3</v>
      </c>
      <c r="E3" s="4" t="s">
        <v>4</v>
      </c>
      <c r="F3" s="3"/>
    </row>
    <row r="4" spans="1:6" s="5" customFormat="1" ht="18">
      <c r="A4" s="6">
        <v>4283802407</v>
      </c>
      <c r="B4" s="7" t="s">
        <v>6</v>
      </c>
      <c r="C4" s="22">
        <v>24</v>
      </c>
      <c r="D4" s="8">
        <v>3.25</v>
      </c>
      <c r="E4" s="8">
        <f t="shared" ref="E4:E29" si="0">D4*C4</f>
        <v>78</v>
      </c>
      <c r="F4" s="3"/>
    </row>
    <row r="5" spans="1:6" s="1" customFormat="1" ht="17.5">
      <c r="A5" s="6">
        <v>4286402508</v>
      </c>
      <c r="B5" s="6" t="s">
        <v>8</v>
      </c>
      <c r="C5" s="22">
        <v>25</v>
      </c>
      <c r="D5" s="8">
        <v>3.25</v>
      </c>
      <c r="E5" s="8">
        <f>D5*C5</f>
        <v>81.25</v>
      </c>
      <c r="F5" s="7"/>
    </row>
    <row r="6" spans="1:6" s="1" customFormat="1" ht="17.5">
      <c r="A6" s="6">
        <f>4280202407</f>
        <v>4280202407</v>
      </c>
      <c r="B6" s="7" t="s">
        <v>19</v>
      </c>
      <c r="C6" s="22">
        <f>24</f>
        <v>24</v>
      </c>
      <c r="D6" s="8">
        <f>3.1</f>
        <v>3.1</v>
      </c>
      <c r="E6" s="8">
        <f>C6*D6</f>
        <v>74.400000000000006</v>
      </c>
      <c r="F6" s="9" t="s">
        <v>142</v>
      </c>
    </row>
    <row r="7" spans="1:6" s="1" customFormat="1" ht="17.5">
      <c r="A7" s="6">
        <v>4281202407</v>
      </c>
      <c r="B7" s="7" t="s">
        <v>20</v>
      </c>
      <c r="C7" s="22">
        <f>24</f>
        <v>24</v>
      </c>
      <c r="D7" s="10">
        <f>3.1</f>
        <v>3.1</v>
      </c>
      <c r="E7" s="10">
        <f t="shared" ref="E7" si="1">C7*D7</f>
        <v>74.400000000000006</v>
      </c>
      <c r="F7" s="9" t="s">
        <v>142</v>
      </c>
    </row>
    <row r="8" spans="1:6" s="5" customFormat="1" ht="18">
      <c r="A8" s="6">
        <v>4284302407</v>
      </c>
      <c r="B8" s="7" t="s">
        <v>13</v>
      </c>
      <c r="C8" s="22">
        <v>24</v>
      </c>
      <c r="D8" s="8">
        <v>3.25</v>
      </c>
      <c r="E8" s="8">
        <f t="shared" ref="E8:E15" si="2">D8*C8</f>
        <v>78</v>
      </c>
      <c r="F8" s="3"/>
    </row>
    <row r="9" spans="1:6" s="5" customFormat="1" ht="18">
      <c r="A9" s="6">
        <v>4285202407</v>
      </c>
      <c r="B9" s="7" t="s">
        <v>9</v>
      </c>
      <c r="C9" s="22">
        <v>24</v>
      </c>
      <c r="D9" s="8">
        <v>3.1</v>
      </c>
      <c r="E9" s="8">
        <f t="shared" si="2"/>
        <v>74.400000000000006</v>
      </c>
      <c r="F9" s="3"/>
    </row>
    <row r="10" spans="1:6" s="5" customFormat="1" ht="18">
      <c r="A10" s="6">
        <v>4284902407</v>
      </c>
      <c r="B10" s="7" t="s">
        <v>10</v>
      </c>
      <c r="C10" s="22">
        <v>24</v>
      </c>
      <c r="D10" s="8">
        <v>3.1</v>
      </c>
      <c r="E10" s="8">
        <f t="shared" si="2"/>
        <v>74.400000000000006</v>
      </c>
      <c r="F10" s="3"/>
    </row>
    <row r="11" spans="1:6" s="5" customFormat="1" ht="18">
      <c r="A11" s="6">
        <v>4286302407</v>
      </c>
      <c r="B11" s="7" t="s">
        <v>143</v>
      </c>
      <c r="C11" s="22">
        <v>24</v>
      </c>
      <c r="D11" s="8">
        <v>3.1</v>
      </c>
      <c r="E11" s="8">
        <f t="shared" si="2"/>
        <v>74.400000000000006</v>
      </c>
      <c r="F11" s="3"/>
    </row>
    <row r="12" spans="1:6" s="5" customFormat="1" ht="18">
      <c r="A12" s="6">
        <v>4285502407</v>
      </c>
      <c r="B12" s="7" t="s">
        <v>11</v>
      </c>
      <c r="C12" s="22">
        <v>24</v>
      </c>
      <c r="D12" s="8">
        <v>3.1</v>
      </c>
      <c r="E12" s="8">
        <f t="shared" si="2"/>
        <v>74.400000000000006</v>
      </c>
      <c r="F12" s="3"/>
    </row>
    <row r="13" spans="1:6" s="5" customFormat="1" ht="18">
      <c r="A13" s="6">
        <v>4285402407</v>
      </c>
      <c r="B13" s="7" t="s">
        <v>12</v>
      </c>
      <c r="C13" s="22">
        <v>24</v>
      </c>
      <c r="D13" s="8">
        <v>3.25</v>
      </c>
      <c r="E13" s="8">
        <f t="shared" si="2"/>
        <v>78</v>
      </c>
      <c r="F13" s="3"/>
    </row>
    <row r="14" spans="1:6" s="1" customFormat="1" ht="17.5">
      <c r="A14" s="6">
        <v>4285602407</v>
      </c>
      <c r="B14" s="6" t="s">
        <v>15</v>
      </c>
      <c r="C14" s="22">
        <v>24</v>
      </c>
      <c r="D14" s="8">
        <v>3.25</v>
      </c>
      <c r="E14" s="8">
        <f t="shared" si="2"/>
        <v>78</v>
      </c>
      <c r="F14" s="7"/>
    </row>
    <row r="15" spans="1:6" s="5" customFormat="1" ht="18">
      <c r="A15" s="11">
        <v>4285002407</v>
      </c>
      <c r="B15" s="7" t="s">
        <v>18</v>
      </c>
      <c r="C15" s="22">
        <v>24</v>
      </c>
      <c r="D15" s="8">
        <v>3.1</v>
      </c>
      <c r="E15" s="8">
        <f t="shared" si="2"/>
        <v>74.400000000000006</v>
      </c>
      <c r="F15" s="9" t="s">
        <v>142</v>
      </c>
    </row>
    <row r="16" spans="1:6" s="1" customFormat="1" ht="17.5">
      <c r="A16" s="6">
        <v>4283002407</v>
      </c>
      <c r="B16" s="7" t="s">
        <v>21</v>
      </c>
      <c r="C16" s="22">
        <v>24</v>
      </c>
      <c r="D16" s="8">
        <v>3.1</v>
      </c>
      <c r="E16" s="8">
        <f t="shared" ref="E16:E26" si="3">C16*D16</f>
        <v>74.400000000000006</v>
      </c>
      <c r="F16" s="7"/>
    </row>
    <row r="17" spans="1:6" s="15" customFormat="1" ht="17.5">
      <c r="A17" s="12">
        <f>4282902407</f>
        <v>4282902407</v>
      </c>
      <c r="B17" s="13" t="s">
        <v>22</v>
      </c>
      <c r="C17" s="25">
        <f>24</f>
        <v>24</v>
      </c>
      <c r="D17" s="14">
        <f>3.1</f>
        <v>3.1</v>
      </c>
      <c r="E17" s="14">
        <f t="shared" si="3"/>
        <v>74.400000000000006</v>
      </c>
      <c r="F17" s="13"/>
    </row>
    <row r="18" spans="1:6" s="1" customFormat="1" ht="17.5">
      <c r="A18" s="6">
        <f>4282502407</f>
        <v>4282502407</v>
      </c>
      <c r="B18" s="7" t="s">
        <v>23</v>
      </c>
      <c r="C18" s="22">
        <f>24</f>
        <v>24</v>
      </c>
      <c r="D18" s="8">
        <f>3.1</f>
        <v>3.1</v>
      </c>
      <c r="E18" s="8">
        <f t="shared" si="3"/>
        <v>74.400000000000006</v>
      </c>
      <c r="F18" s="7"/>
    </row>
    <row r="19" spans="1:6" s="1" customFormat="1" ht="17.5">
      <c r="A19" s="6">
        <f>4282102407</f>
        <v>4282102407</v>
      </c>
      <c r="B19" s="7" t="s">
        <v>25</v>
      </c>
      <c r="C19" s="22">
        <f>24</f>
        <v>24</v>
      </c>
      <c r="D19" s="8">
        <f t="shared" ref="D19:D26" si="4">3.1</f>
        <v>3.1</v>
      </c>
      <c r="E19" s="8">
        <f t="shared" si="3"/>
        <v>74.400000000000006</v>
      </c>
      <c r="F19" s="7"/>
    </row>
    <row r="20" spans="1:6" s="1" customFormat="1" ht="17.5">
      <c r="A20" s="6">
        <f>4282002407</f>
        <v>4282002407</v>
      </c>
      <c r="B20" s="7" t="s">
        <v>26</v>
      </c>
      <c r="C20" s="22">
        <f>24</f>
        <v>24</v>
      </c>
      <c r="D20" s="8">
        <f t="shared" si="4"/>
        <v>3.1</v>
      </c>
      <c r="E20" s="8">
        <f t="shared" si="3"/>
        <v>74.400000000000006</v>
      </c>
      <c r="F20" s="7"/>
    </row>
    <row r="21" spans="1:6" s="1" customFormat="1" ht="17.5">
      <c r="A21" s="6">
        <f>4283502407</f>
        <v>4283502407</v>
      </c>
      <c r="B21" s="7" t="s">
        <v>27</v>
      </c>
      <c r="C21" s="22">
        <f>24</f>
        <v>24</v>
      </c>
      <c r="D21" s="8">
        <f t="shared" si="4"/>
        <v>3.1</v>
      </c>
      <c r="E21" s="8">
        <f t="shared" si="3"/>
        <v>74.400000000000006</v>
      </c>
      <c r="F21" s="7"/>
    </row>
    <row r="22" spans="1:6" s="1" customFormat="1" ht="17.5">
      <c r="A22" s="6">
        <f>4284702407</f>
        <v>4284702407</v>
      </c>
      <c r="B22" s="7" t="s">
        <v>28</v>
      </c>
      <c r="C22" s="22">
        <f>24</f>
        <v>24</v>
      </c>
      <c r="D22" s="8">
        <f t="shared" si="4"/>
        <v>3.1</v>
      </c>
      <c r="E22" s="8">
        <f t="shared" si="3"/>
        <v>74.400000000000006</v>
      </c>
      <c r="F22" s="7"/>
    </row>
    <row r="23" spans="1:6" s="1" customFormat="1" ht="17.5">
      <c r="A23" s="6">
        <f>4283602407</f>
        <v>4283602407</v>
      </c>
      <c r="B23" s="7" t="s">
        <v>29</v>
      </c>
      <c r="C23" s="22">
        <f>24</f>
        <v>24</v>
      </c>
      <c r="D23" s="8">
        <f t="shared" si="4"/>
        <v>3.1</v>
      </c>
      <c r="E23" s="8">
        <f t="shared" si="3"/>
        <v>74.400000000000006</v>
      </c>
      <c r="F23" s="7"/>
    </row>
    <row r="24" spans="1:6" s="1" customFormat="1" ht="17.5">
      <c r="A24" s="6">
        <f>4280502407</f>
        <v>4280502407</v>
      </c>
      <c r="B24" s="7" t="s">
        <v>30</v>
      </c>
      <c r="C24" s="22">
        <f>24</f>
        <v>24</v>
      </c>
      <c r="D24" s="8">
        <f t="shared" si="4"/>
        <v>3.1</v>
      </c>
      <c r="E24" s="8">
        <f t="shared" si="3"/>
        <v>74.400000000000006</v>
      </c>
      <c r="F24" s="7"/>
    </row>
    <row r="25" spans="1:6" s="1" customFormat="1" ht="17.5">
      <c r="A25" s="6">
        <f>4284102407</f>
        <v>4284102407</v>
      </c>
      <c r="B25" s="7" t="s">
        <v>31</v>
      </c>
      <c r="C25" s="22">
        <f>24</f>
        <v>24</v>
      </c>
      <c r="D25" s="8">
        <f t="shared" si="4"/>
        <v>3.1</v>
      </c>
      <c r="E25" s="8">
        <f t="shared" si="3"/>
        <v>74.400000000000006</v>
      </c>
      <c r="F25" s="9" t="s">
        <v>142</v>
      </c>
    </row>
    <row r="26" spans="1:6" s="1" customFormat="1" ht="17.5">
      <c r="A26" s="6">
        <f>4284502407</f>
        <v>4284502407</v>
      </c>
      <c r="B26" s="7" t="s">
        <v>32</v>
      </c>
      <c r="C26" s="22">
        <f>24</f>
        <v>24</v>
      </c>
      <c r="D26" s="8">
        <f t="shared" si="4"/>
        <v>3.1</v>
      </c>
      <c r="E26" s="8">
        <f t="shared" si="3"/>
        <v>74.400000000000006</v>
      </c>
      <c r="F26" s="7"/>
    </row>
    <row r="27" spans="1:6" s="5" customFormat="1" ht="18">
      <c r="A27" s="6">
        <v>4285902407</v>
      </c>
      <c r="B27" s="7" t="s">
        <v>7</v>
      </c>
      <c r="C27" s="22">
        <v>24</v>
      </c>
      <c r="D27" s="8">
        <v>3.25</v>
      </c>
      <c r="E27" s="8">
        <f t="shared" si="0"/>
        <v>78</v>
      </c>
      <c r="F27" s="3"/>
    </row>
    <row r="28" spans="1:6" ht="17.5">
      <c r="A28" s="16">
        <v>4271002407</v>
      </c>
      <c r="B28" s="7" t="s">
        <v>144</v>
      </c>
      <c r="C28" s="16">
        <v>24</v>
      </c>
      <c r="D28" s="17">
        <v>3.5</v>
      </c>
      <c r="E28" s="10">
        <f t="shared" si="0"/>
        <v>84</v>
      </c>
      <c r="F28" s="18" t="s">
        <v>145</v>
      </c>
    </row>
    <row r="29" spans="1:6" ht="17.5">
      <c r="A29" s="16">
        <v>4268004807</v>
      </c>
      <c r="B29" s="7" t="s">
        <v>117</v>
      </c>
      <c r="C29" s="16">
        <v>48</v>
      </c>
      <c r="D29" s="17">
        <v>0.85</v>
      </c>
      <c r="E29" s="10">
        <f t="shared" si="0"/>
        <v>40.799999999999997</v>
      </c>
      <c r="F29" s="16"/>
    </row>
    <row r="30" spans="1:6" ht="17.5">
      <c r="A30" s="6">
        <v>4284802407</v>
      </c>
      <c r="B30" s="6" t="s">
        <v>17</v>
      </c>
      <c r="C30" s="22">
        <v>24</v>
      </c>
      <c r="D30" s="8">
        <v>3.25</v>
      </c>
      <c r="E30" s="8">
        <f t="shared" ref="E30" si="5">D30*C30</f>
        <v>78</v>
      </c>
      <c r="F30" s="9" t="s">
        <v>142</v>
      </c>
    </row>
    <row r="31" spans="1:6" s="1" customFormat="1" ht="17.5">
      <c r="A31" s="6">
        <v>1782401807</v>
      </c>
      <c r="B31" s="6" t="s">
        <v>14</v>
      </c>
      <c r="C31" s="22">
        <v>18</v>
      </c>
      <c r="D31" s="8">
        <v>4</v>
      </c>
      <c r="E31" s="8">
        <f>D31*C31</f>
        <v>72</v>
      </c>
      <c r="F31" s="7"/>
    </row>
    <row r="32" spans="1:6" s="1" customFormat="1" ht="17.5">
      <c r="A32" s="6">
        <v>1832302407</v>
      </c>
      <c r="B32" s="6" t="s">
        <v>16</v>
      </c>
      <c r="C32" s="22">
        <v>24</v>
      </c>
      <c r="D32" s="8">
        <v>3.25</v>
      </c>
      <c r="E32" s="8">
        <f>D32*C32</f>
        <v>78</v>
      </c>
      <c r="F32" s="7"/>
    </row>
    <row r="33" spans="1:6" s="1" customFormat="1" ht="17.5">
      <c r="A33" s="6">
        <f>1826102400</f>
        <v>1826102400</v>
      </c>
      <c r="B33" s="7" t="s">
        <v>24</v>
      </c>
      <c r="C33" s="22">
        <f>24</f>
        <v>24</v>
      </c>
      <c r="D33" s="8">
        <f>3.5</f>
        <v>3.5</v>
      </c>
      <c r="E33" s="8">
        <f>C33*D33</f>
        <v>84</v>
      </c>
      <c r="F33" s="7"/>
    </row>
    <row r="34" spans="1:6" ht="17.5">
      <c r="A34" s="6">
        <f>1826102400</f>
        <v>1826102400</v>
      </c>
      <c r="B34" s="7" t="s">
        <v>24</v>
      </c>
      <c r="C34" s="22">
        <f>24</f>
        <v>24</v>
      </c>
      <c r="D34" s="8">
        <f>3.5</f>
        <v>3.5</v>
      </c>
      <c r="E34" s="8">
        <f t="shared" ref="E34:E36" si="6">C34*D34</f>
        <v>84</v>
      </c>
      <c r="F34" s="16"/>
    </row>
    <row r="35" spans="1:6" ht="17.5">
      <c r="A35" s="6">
        <v>4285704807</v>
      </c>
      <c r="B35" s="6" t="s">
        <v>146</v>
      </c>
      <c r="C35" s="16">
        <v>48</v>
      </c>
      <c r="D35" s="17">
        <v>3.5</v>
      </c>
      <c r="E35" s="8">
        <f t="shared" si="6"/>
        <v>168</v>
      </c>
      <c r="F35" s="18" t="s">
        <v>145</v>
      </c>
    </row>
    <row r="36" spans="1:6" ht="17.5">
      <c r="A36" s="6">
        <v>4285704807</v>
      </c>
      <c r="B36" s="6" t="s">
        <v>147</v>
      </c>
      <c r="C36" s="16">
        <v>24</v>
      </c>
      <c r="D36" s="17">
        <v>3.5</v>
      </c>
      <c r="E36" s="8">
        <f t="shared" si="6"/>
        <v>84</v>
      </c>
      <c r="F36" s="18" t="s">
        <v>145</v>
      </c>
    </row>
    <row r="37" spans="1:6" s="1" customFormat="1" ht="17.5">
      <c r="A37" s="6">
        <f>4280000807</f>
        <v>4280000807</v>
      </c>
      <c r="B37" s="7" t="s">
        <v>33</v>
      </c>
      <c r="C37" s="22">
        <f>8</f>
        <v>8</v>
      </c>
      <c r="D37" s="8">
        <f>5.5</f>
        <v>5.5</v>
      </c>
      <c r="E37" s="8">
        <f t="shared" ref="E37:E43" si="7">C37*D37</f>
        <v>44</v>
      </c>
      <c r="F37" s="7"/>
    </row>
    <row r="38" spans="1:6" s="1" customFormat="1" ht="17.5">
      <c r="A38" s="6">
        <f>4281302207</f>
        <v>4281302207</v>
      </c>
      <c r="B38" s="7" t="s">
        <v>34</v>
      </c>
      <c r="C38" s="22">
        <f>22</f>
        <v>22</v>
      </c>
      <c r="D38" s="8">
        <f>5.5</f>
        <v>5.5</v>
      </c>
      <c r="E38" s="8">
        <f t="shared" si="7"/>
        <v>121</v>
      </c>
      <c r="F38" s="7"/>
    </row>
    <row r="39" spans="1:6" s="1" customFormat="1" ht="17.5">
      <c r="A39" s="7">
        <v>4282800600</v>
      </c>
      <c r="B39" s="7" t="s">
        <v>35</v>
      </c>
      <c r="C39" s="22">
        <f>6</f>
        <v>6</v>
      </c>
      <c r="D39" s="8">
        <f>9.5</f>
        <v>9.5</v>
      </c>
      <c r="E39" s="8">
        <f t="shared" si="7"/>
        <v>57</v>
      </c>
      <c r="F39" s="7"/>
    </row>
    <row r="40" spans="1:6" s="1" customFormat="1" ht="17.5">
      <c r="A40" s="7">
        <v>1826201200</v>
      </c>
      <c r="B40" s="7" t="s">
        <v>36</v>
      </c>
      <c r="C40" s="22">
        <f>12</f>
        <v>12</v>
      </c>
      <c r="D40" s="8">
        <f>3.5</f>
        <v>3.5</v>
      </c>
      <c r="E40" s="8">
        <f t="shared" si="7"/>
        <v>42</v>
      </c>
      <c r="F40" s="7"/>
    </row>
    <row r="41" spans="1:6" s="1" customFormat="1" ht="17.5">
      <c r="A41" s="7">
        <v>1826301200</v>
      </c>
      <c r="B41" s="7" t="s">
        <v>37</v>
      </c>
      <c r="C41" s="22">
        <f>12</f>
        <v>12</v>
      </c>
      <c r="D41" s="8">
        <f>3.5</f>
        <v>3.5</v>
      </c>
      <c r="E41" s="8">
        <f t="shared" si="7"/>
        <v>42</v>
      </c>
      <c r="F41" s="7"/>
    </row>
    <row r="42" spans="1:6" s="1" customFormat="1" ht="17.5">
      <c r="A42" s="7">
        <v>1826501200</v>
      </c>
      <c r="B42" s="7" t="s">
        <v>38</v>
      </c>
      <c r="C42" s="22">
        <f>12</f>
        <v>12</v>
      </c>
      <c r="D42" s="8">
        <f>3.5</f>
        <v>3.5</v>
      </c>
      <c r="E42" s="8">
        <f t="shared" si="7"/>
        <v>42</v>
      </c>
      <c r="F42" s="7"/>
    </row>
    <row r="43" spans="1:6" s="1" customFormat="1" ht="17.5">
      <c r="A43" s="7">
        <v>1826401200</v>
      </c>
      <c r="B43" s="7" t="s">
        <v>39</v>
      </c>
      <c r="C43" s="22">
        <f>12</f>
        <v>12</v>
      </c>
      <c r="D43" s="8">
        <f>3.5</f>
        <v>3.5</v>
      </c>
      <c r="E43" s="8">
        <f t="shared" si="7"/>
        <v>42</v>
      </c>
      <c r="F43" s="7"/>
    </row>
    <row r="44" spans="1:6" s="20" customFormat="1" ht="18">
      <c r="A44" s="38" t="s">
        <v>148</v>
      </c>
      <c r="B44" s="38"/>
      <c r="C44" s="38"/>
      <c r="D44" s="38"/>
      <c r="E44" s="38"/>
      <c r="F44" s="38"/>
    </row>
    <row r="45" spans="1:6" s="20" customFormat="1" ht="17.5">
      <c r="A45" s="16">
        <v>4254602407</v>
      </c>
      <c r="B45" s="16" t="s">
        <v>149</v>
      </c>
      <c r="C45" s="16">
        <v>24</v>
      </c>
      <c r="D45" s="17">
        <v>3.75</v>
      </c>
      <c r="E45" s="17">
        <f>C45*D45</f>
        <v>90</v>
      </c>
      <c r="F45" s="18" t="s">
        <v>142</v>
      </c>
    </row>
    <row r="46" spans="1:6" s="20" customFormat="1" ht="17.5">
      <c r="A46" s="16">
        <v>4264402407</v>
      </c>
      <c r="B46" s="16" t="s">
        <v>150</v>
      </c>
      <c r="C46" s="16">
        <v>24</v>
      </c>
      <c r="D46" s="17">
        <v>3.1</v>
      </c>
      <c r="E46" s="17">
        <f t="shared" ref="E46:E58" si="8">C46*D46</f>
        <v>74.400000000000006</v>
      </c>
      <c r="F46" s="18" t="s">
        <v>151</v>
      </c>
    </row>
    <row r="47" spans="1:6" s="20" customFormat="1" ht="17.5">
      <c r="A47" s="16">
        <v>4264502407</v>
      </c>
      <c r="B47" s="16" t="s">
        <v>152</v>
      </c>
      <c r="C47" s="16">
        <v>24</v>
      </c>
      <c r="D47" s="17">
        <v>3.1</v>
      </c>
      <c r="E47" s="17">
        <f t="shared" si="8"/>
        <v>74.400000000000006</v>
      </c>
      <c r="F47" s="18" t="s">
        <v>151</v>
      </c>
    </row>
    <row r="48" spans="1:6" s="20" customFormat="1" ht="17.5">
      <c r="A48" s="16">
        <v>4276102407</v>
      </c>
      <c r="B48" s="16" t="s">
        <v>153</v>
      </c>
      <c r="C48" s="16">
        <v>24</v>
      </c>
      <c r="D48" s="17">
        <v>3.1</v>
      </c>
      <c r="E48" s="17">
        <f t="shared" si="8"/>
        <v>74.400000000000006</v>
      </c>
      <c r="F48" s="18" t="s">
        <v>151</v>
      </c>
    </row>
    <row r="49" spans="1:6" s="20" customFormat="1" ht="17.5">
      <c r="A49" s="16">
        <v>4267802407</v>
      </c>
      <c r="B49" s="16" t="s">
        <v>154</v>
      </c>
      <c r="C49" s="16">
        <v>24</v>
      </c>
      <c r="D49" s="17">
        <v>3.75</v>
      </c>
      <c r="E49" s="17">
        <f t="shared" si="8"/>
        <v>90</v>
      </c>
      <c r="F49" s="18" t="s">
        <v>151</v>
      </c>
    </row>
    <row r="50" spans="1:6" s="20" customFormat="1" ht="17.5">
      <c r="A50" s="16">
        <v>4267702407</v>
      </c>
      <c r="B50" s="16" t="s">
        <v>155</v>
      </c>
      <c r="C50" s="16">
        <v>24</v>
      </c>
      <c r="D50" s="17">
        <v>3.5</v>
      </c>
      <c r="E50" s="17">
        <f t="shared" si="8"/>
        <v>84</v>
      </c>
      <c r="F50" s="18" t="s">
        <v>151</v>
      </c>
    </row>
    <row r="51" spans="1:6" s="20" customFormat="1" ht="17.5">
      <c r="A51" s="16">
        <v>4267802407</v>
      </c>
      <c r="B51" s="16" t="s">
        <v>156</v>
      </c>
      <c r="C51" s="16">
        <v>24</v>
      </c>
      <c r="D51" s="17">
        <v>4</v>
      </c>
      <c r="E51" s="17">
        <f t="shared" si="8"/>
        <v>96</v>
      </c>
      <c r="F51" s="18" t="s">
        <v>151</v>
      </c>
    </row>
    <row r="52" spans="1:6" s="20" customFormat="1" ht="17.5">
      <c r="A52" s="16">
        <v>4276002407</v>
      </c>
      <c r="B52" s="16" t="s">
        <v>157</v>
      </c>
      <c r="C52" s="16">
        <v>24</v>
      </c>
      <c r="D52" s="17">
        <v>3.5</v>
      </c>
      <c r="E52" s="17">
        <f t="shared" si="8"/>
        <v>84</v>
      </c>
      <c r="F52" s="18" t="s">
        <v>151</v>
      </c>
    </row>
    <row r="53" spans="1:6" s="20" customFormat="1" ht="17.5">
      <c r="A53" s="16">
        <v>4247702407</v>
      </c>
      <c r="B53" s="16" t="s">
        <v>158</v>
      </c>
      <c r="C53" s="16">
        <v>24</v>
      </c>
      <c r="D53" s="17">
        <v>3.75</v>
      </c>
      <c r="E53" s="17">
        <f t="shared" si="8"/>
        <v>90</v>
      </c>
      <c r="F53" s="18" t="s">
        <v>151</v>
      </c>
    </row>
    <row r="54" spans="1:6" s="20" customFormat="1" ht="17.5">
      <c r="A54" s="16">
        <v>4279502407</v>
      </c>
      <c r="B54" s="16" t="s">
        <v>159</v>
      </c>
      <c r="C54" s="16">
        <v>24</v>
      </c>
      <c r="D54" s="17">
        <v>3.75</v>
      </c>
      <c r="E54" s="17">
        <f t="shared" si="8"/>
        <v>90</v>
      </c>
      <c r="F54" s="18" t="s">
        <v>151</v>
      </c>
    </row>
    <row r="55" spans="1:6" s="20" customFormat="1" ht="17.5">
      <c r="A55" s="16">
        <v>1808902407</v>
      </c>
      <c r="B55" s="16" t="s">
        <v>160</v>
      </c>
      <c r="C55" s="16">
        <v>24</v>
      </c>
      <c r="D55" s="17">
        <v>3.75</v>
      </c>
      <c r="E55" s="17">
        <f t="shared" si="8"/>
        <v>90</v>
      </c>
      <c r="F55" s="18" t="s">
        <v>151</v>
      </c>
    </row>
    <row r="56" spans="1:6" s="20" customFormat="1" ht="17.5">
      <c r="A56" s="16">
        <v>4274501207</v>
      </c>
      <c r="B56" s="16" t="s">
        <v>161</v>
      </c>
      <c r="C56" s="16">
        <v>24</v>
      </c>
      <c r="D56" s="17">
        <v>3.75</v>
      </c>
      <c r="E56" s="17">
        <f t="shared" si="8"/>
        <v>90</v>
      </c>
      <c r="F56" s="18" t="s">
        <v>151</v>
      </c>
    </row>
    <row r="57" spans="1:6" s="20" customFormat="1" ht="17.5">
      <c r="A57" s="16">
        <v>4276502407</v>
      </c>
      <c r="B57" s="16" t="s">
        <v>162</v>
      </c>
      <c r="C57" s="16">
        <v>24</v>
      </c>
      <c r="D57" s="17">
        <v>3.75</v>
      </c>
      <c r="E57" s="17">
        <f t="shared" si="8"/>
        <v>90</v>
      </c>
      <c r="F57" s="18" t="s">
        <v>151</v>
      </c>
    </row>
    <row r="58" spans="1:6" s="20" customFormat="1" ht="17.5">
      <c r="A58" s="16">
        <v>4270902407</v>
      </c>
      <c r="B58" s="16" t="s">
        <v>163</v>
      </c>
      <c r="C58" s="16">
        <v>24</v>
      </c>
      <c r="D58" s="17">
        <v>3.75</v>
      </c>
      <c r="E58" s="17">
        <f t="shared" si="8"/>
        <v>90</v>
      </c>
      <c r="F58" s="18" t="s">
        <v>151</v>
      </c>
    </row>
    <row r="59" spans="1:6" s="20" customFormat="1" ht="17.5">
      <c r="A59" s="6">
        <v>4265502407</v>
      </c>
      <c r="B59" s="6" t="s">
        <v>165</v>
      </c>
      <c r="C59" s="22">
        <v>24</v>
      </c>
      <c r="D59" s="8">
        <v>3</v>
      </c>
      <c r="E59" s="8">
        <f>D59*C59</f>
        <v>72</v>
      </c>
      <c r="F59" s="18" t="s">
        <v>142</v>
      </c>
    </row>
    <row r="60" spans="1:6" s="20" customFormat="1" ht="17.5">
      <c r="A60" s="16">
        <v>4246800800</v>
      </c>
      <c r="B60" s="16" t="s">
        <v>164</v>
      </c>
      <c r="C60" s="16">
        <v>8</v>
      </c>
      <c r="D60" s="17">
        <v>3</v>
      </c>
      <c r="E60" s="17">
        <f>D60*C60</f>
        <v>24</v>
      </c>
      <c r="F60" s="16"/>
    </row>
    <row r="61" spans="1:6" s="1" customFormat="1" ht="22" customHeight="1">
      <c r="A61" s="6">
        <f>4263602407</f>
        <v>4263602407</v>
      </c>
      <c r="B61" s="7" t="s">
        <v>69</v>
      </c>
      <c r="C61" s="22">
        <f>24</f>
        <v>24</v>
      </c>
      <c r="D61" s="8">
        <f>3</f>
        <v>3</v>
      </c>
      <c r="E61" s="8">
        <f t="shared" ref="E61:E62" si="9">C61*D61</f>
        <v>72</v>
      </c>
      <c r="F61" s="18" t="s">
        <v>142</v>
      </c>
    </row>
    <row r="62" spans="1:6" s="1" customFormat="1" ht="17.5">
      <c r="A62" s="6">
        <f>4264302407</f>
        <v>4264302407</v>
      </c>
      <c r="B62" s="7" t="s">
        <v>70</v>
      </c>
      <c r="C62" s="22">
        <f>24</f>
        <v>24</v>
      </c>
      <c r="D62" s="8">
        <f>3</f>
        <v>3</v>
      </c>
      <c r="E62" s="8">
        <f t="shared" si="9"/>
        <v>72</v>
      </c>
      <c r="F62" s="18" t="s">
        <v>142</v>
      </c>
    </row>
    <row r="63" spans="1:6" s="20" customFormat="1" ht="17.5">
      <c r="A63" s="16">
        <v>4263702407</v>
      </c>
      <c r="B63" s="16" t="s">
        <v>166</v>
      </c>
      <c r="C63" s="16">
        <v>24</v>
      </c>
      <c r="D63" s="17">
        <v>3</v>
      </c>
      <c r="E63" s="17"/>
      <c r="F63" s="16" t="s">
        <v>167</v>
      </c>
    </row>
    <row r="64" spans="1:6" s="1" customFormat="1" ht="17.5">
      <c r="A64" s="6">
        <v>4242702407</v>
      </c>
      <c r="B64" s="6" t="s">
        <v>67</v>
      </c>
      <c r="C64" s="22">
        <v>24</v>
      </c>
      <c r="D64" s="8">
        <v>3.25</v>
      </c>
      <c r="E64" s="8">
        <f>D64*C64</f>
        <v>78</v>
      </c>
      <c r="F64" s="7"/>
    </row>
    <row r="65" spans="1:6" s="1" customFormat="1" ht="17.5">
      <c r="A65" s="6">
        <v>4244302407</v>
      </c>
      <c r="B65" s="6" t="s">
        <v>68</v>
      </c>
      <c r="C65" s="22">
        <v>24</v>
      </c>
      <c r="D65" s="8">
        <v>3.25</v>
      </c>
      <c r="E65" s="8">
        <f>D65*C65</f>
        <v>78</v>
      </c>
      <c r="F65" s="7"/>
    </row>
    <row r="66" spans="1:6" s="1" customFormat="1" ht="17.5">
      <c r="A66" s="6">
        <f>4211102407</f>
        <v>4211102407</v>
      </c>
      <c r="B66" s="7" t="s">
        <v>73</v>
      </c>
      <c r="C66" s="22">
        <f>24</f>
        <v>24</v>
      </c>
      <c r="D66" s="8">
        <f>3</f>
        <v>3</v>
      </c>
      <c r="E66" s="8">
        <f>C66*D66</f>
        <v>72</v>
      </c>
      <c r="F66" s="18" t="s">
        <v>142</v>
      </c>
    </row>
    <row r="67" spans="1:6" s="1" customFormat="1" ht="17.5">
      <c r="A67" s="6">
        <f>4232302407</f>
        <v>4232302407</v>
      </c>
      <c r="B67" s="7" t="s">
        <v>71</v>
      </c>
      <c r="C67" s="22">
        <f>24</f>
        <v>24</v>
      </c>
      <c r="D67" s="8">
        <f>3.75</f>
        <v>3.75</v>
      </c>
      <c r="E67" s="8">
        <f>C67*D67</f>
        <v>90</v>
      </c>
      <c r="F67" s="18" t="s">
        <v>142</v>
      </c>
    </row>
    <row r="68" spans="1:6" s="1" customFormat="1" ht="17.5">
      <c r="A68" s="6">
        <f>4290601807</f>
        <v>4290601807</v>
      </c>
      <c r="B68" s="7" t="s">
        <v>72</v>
      </c>
      <c r="C68" s="22">
        <f>18</f>
        <v>18</v>
      </c>
      <c r="D68" s="8">
        <f>3.75</f>
        <v>3.75</v>
      </c>
      <c r="E68" s="8">
        <f>C68*D68</f>
        <v>67.5</v>
      </c>
      <c r="F68" s="7"/>
    </row>
    <row r="69" spans="1:6" s="5" customFormat="1" ht="18">
      <c r="A69" s="6">
        <v>4243902407</v>
      </c>
      <c r="B69" s="7" t="s">
        <v>74</v>
      </c>
      <c r="C69" s="22">
        <v>24</v>
      </c>
      <c r="D69" s="8">
        <v>3</v>
      </c>
      <c r="E69" s="8">
        <f>D69*C69</f>
        <v>72</v>
      </c>
      <c r="F69" s="3"/>
    </row>
    <row r="70" spans="1:6" s="1" customFormat="1" ht="17.5">
      <c r="A70" s="6">
        <v>4244002407</v>
      </c>
      <c r="B70" s="6" t="s">
        <v>75</v>
      </c>
      <c r="C70" s="22">
        <v>24</v>
      </c>
      <c r="D70" s="8">
        <v>3</v>
      </c>
      <c r="E70" s="8">
        <f>D70*C70</f>
        <v>72</v>
      </c>
      <c r="F70" s="7"/>
    </row>
    <row r="71" spans="1:6" s="1" customFormat="1" ht="17.5">
      <c r="A71" s="6">
        <f>4188001807</f>
        <v>4188001807</v>
      </c>
      <c r="B71" s="7" t="s">
        <v>168</v>
      </c>
      <c r="C71" s="22">
        <f>18</f>
        <v>18</v>
      </c>
      <c r="D71" s="8">
        <f>3</f>
        <v>3</v>
      </c>
      <c r="E71" s="8">
        <f>C71*D71</f>
        <v>54</v>
      </c>
      <c r="F71" s="7"/>
    </row>
    <row r="72" spans="1:6" ht="18">
      <c r="A72" s="37" t="s">
        <v>59</v>
      </c>
      <c r="B72" s="37"/>
      <c r="C72" s="37"/>
      <c r="D72" s="37"/>
      <c r="E72" s="37"/>
      <c r="F72" s="37"/>
    </row>
    <row r="73" spans="1:6" ht="17.5">
      <c r="A73" s="6">
        <f>4240600607</f>
        <v>4240600607</v>
      </c>
      <c r="B73" s="7" t="s">
        <v>60</v>
      </c>
      <c r="C73" s="22">
        <f>8</f>
        <v>8</v>
      </c>
      <c r="D73" s="8">
        <f>5.25</f>
        <v>5.25</v>
      </c>
      <c r="E73" s="8">
        <f t="shared" ref="E73:E87" si="10">C73*D73</f>
        <v>42</v>
      </c>
      <c r="F73" s="18" t="s">
        <v>142</v>
      </c>
    </row>
    <row r="74" spans="1:6" ht="17.5">
      <c r="A74" s="6">
        <f>4240700807</f>
        <v>4240700807</v>
      </c>
      <c r="B74" s="7" t="s">
        <v>61</v>
      </c>
      <c r="C74" s="22">
        <f>8</f>
        <v>8</v>
      </c>
      <c r="D74" s="8">
        <f>5.25</f>
        <v>5.25</v>
      </c>
      <c r="E74" s="8">
        <f t="shared" si="10"/>
        <v>42</v>
      </c>
      <c r="F74" s="18" t="s">
        <v>142</v>
      </c>
    </row>
    <row r="75" spans="1:6" ht="17.5">
      <c r="A75" s="6">
        <f>4241001807</f>
        <v>4241001807</v>
      </c>
      <c r="B75" s="7" t="s">
        <v>62</v>
      </c>
      <c r="C75" s="22">
        <f>18</f>
        <v>18</v>
      </c>
      <c r="D75" s="8">
        <f>3.5</f>
        <v>3.5</v>
      </c>
      <c r="E75" s="8">
        <f t="shared" si="10"/>
        <v>63</v>
      </c>
      <c r="F75" s="18" t="s">
        <v>142</v>
      </c>
    </row>
    <row r="76" spans="1:6" ht="17.5">
      <c r="A76" s="6">
        <f>1777800807</f>
        <v>1777800807</v>
      </c>
      <c r="B76" s="7" t="s">
        <v>63</v>
      </c>
      <c r="C76" s="22">
        <f>8</f>
        <v>8</v>
      </c>
      <c r="D76" s="8">
        <f>5.25</f>
        <v>5.25</v>
      </c>
      <c r="E76" s="8">
        <f>C76*D76</f>
        <v>42</v>
      </c>
      <c r="F76" s="18" t="s">
        <v>142</v>
      </c>
    </row>
    <row r="77" spans="1:6" ht="17.5">
      <c r="A77" s="6">
        <f>1777700807</f>
        <v>1777700807</v>
      </c>
      <c r="B77" s="7" t="s">
        <v>64</v>
      </c>
      <c r="C77" s="22">
        <f>8</f>
        <v>8</v>
      </c>
      <c r="D77" s="8">
        <f>5.25</f>
        <v>5.25</v>
      </c>
      <c r="E77" s="8">
        <f>C77*D77</f>
        <v>42</v>
      </c>
      <c r="F77" s="18" t="s">
        <v>142</v>
      </c>
    </row>
    <row r="78" spans="1:6" ht="17.5">
      <c r="A78" s="6">
        <f>4211901200</f>
        <v>4211901200</v>
      </c>
      <c r="B78" s="7" t="s">
        <v>65</v>
      </c>
      <c r="C78" s="22">
        <f>12</f>
        <v>12</v>
      </c>
      <c r="D78" s="8">
        <f>5.25</f>
        <v>5.25</v>
      </c>
      <c r="E78" s="8">
        <f t="shared" si="10"/>
        <v>63</v>
      </c>
      <c r="F78" s="7" t="s">
        <v>167</v>
      </c>
    </row>
    <row r="79" spans="1:6" ht="17.5">
      <c r="A79" s="6">
        <f>4211801200</f>
        <v>4211801200</v>
      </c>
      <c r="B79" s="7" t="s">
        <v>66</v>
      </c>
      <c r="C79" s="22">
        <f>12</f>
        <v>12</v>
      </c>
      <c r="D79" s="8">
        <f>5.25</f>
        <v>5.25</v>
      </c>
      <c r="E79" s="8">
        <f t="shared" si="10"/>
        <v>63</v>
      </c>
      <c r="F79" s="18" t="s">
        <v>142</v>
      </c>
    </row>
    <row r="80" spans="1:6" s="20" customFormat="1" ht="17.5">
      <c r="A80" s="16">
        <v>4276901207</v>
      </c>
      <c r="B80" s="16" t="s">
        <v>169</v>
      </c>
      <c r="C80" s="16">
        <v>12</v>
      </c>
      <c r="D80" s="17">
        <v>3.5</v>
      </c>
      <c r="E80" s="8">
        <f t="shared" si="10"/>
        <v>42</v>
      </c>
      <c r="F80" s="18" t="s">
        <v>145</v>
      </c>
    </row>
    <row r="81" spans="1:6" ht="17.5">
      <c r="A81" s="16">
        <v>4241900807</v>
      </c>
      <c r="B81" s="16" t="s">
        <v>170</v>
      </c>
      <c r="C81" s="16">
        <v>8</v>
      </c>
      <c r="D81" s="17">
        <v>5.25</v>
      </c>
      <c r="E81" s="8">
        <f t="shared" si="10"/>
        <v>42</v>
      </c>
      <c r="F81" s="18" t="s">
        <v>145</v>
      </c>
    </row>
    <row r="82" spans="1:6" ht="17.5">
      <c r="A82" s="16">
        <v>4271400807</v>
      </c>
      <c r="B82" s="16" t="s">
        <v>171</v>
      </c>
      <c r="C82" s="16">
        <v>8</v>
      </c>
      <c r="D82" s="17">
        <v>5.25</v>
      </c>
      <c r="E82" s="8">
        <f t="shared" si="10"/>
        <v>42</v>
      </c>
      <c r="F82" s="18" t="s">
        <v>145</v>
      </c>
    </row>
    <row r="83" spans="1:6" ht="17.5">
      <c r="A83" s="16">
        <v>4268400807</v>
      </c>
      <c r="B83" s="16" t="s">
        <v>172</v>
      </c>
      <c r="C83" s="16">
        <v>8</v>
      </c>
      <c r="D83" s="17">
        <v>5.25</v>
      </c>
      <c r="E83" s="8">
        <f t="shared" si="10"/>
        <v>42</v>
      </c>
      <c r="F83" s="18" t="s">
        <v>145</v>
      </c>
    </row>
    <row r="84" spans="1:6" ht="17.5">
      <c r="A84" s="16">
        <v>4268100800</v>
      </c>
      <c r="B84" s="16" t="s">
        <v>173</v>
      </c>
      <c r="C84" s="16">
        <v>8</v>
      </c>
      <c r="D84" s="17">
        <v>5.25</v>
      </c>
      <c r="E84" s="17">
        <f t="shared" si="10"/>
        <v>42</v>
      </c>
      <c r="F84" s="16"/>
    </row>
    <row r="85" spans="1:6" ht="17.5">
      <c r="A85" s="6">
        <v>4268800807</v>
      </c>
      <c r="B85" s="7" t="s">
        <v>137</v>
      </c>
      <c r="C85" s="22">
        <v>8</v>
      </c>
      <c r="D85" s="8">
        <v>5.25</v>
      </c>
      <c r="E85" s="17">
        <f t="shared" si="10"/>
        <v>42</v>
      </c>
      <c r="F85" s="18" t="s">
        <v>151</v>
      </c>
    </row>
    <row r="86" spans="1:6" ht="17.5">
      <c r="A86" s="6">
        <v>4268700807</v>
      </c>
      <c r="B86" s="7" t="s">
        <v>138</v>
      </c>
      <c r="C86" s="22">
        <v>8</v>
      </c>
      <c r="D86" s="8">
        <v>5.25</v>
      </c>
      <c r="E86" s="17">
        <f t="shared" si="10"/>
        <v>42</v>
      </c>
      <c r="F86" s="18" t="s">
        <v>151</v>
      </c>
    </row>
    <row r="87" spans="1:6" ht="17.5">
      <c r="A87" s="6">
        <v>4268900807</v>
      </c>
      <c r="B87" s="7" t="s">
        <v>139</v>
      </c>
      <c r="C87" s="22">
        <v>8</v>
      </c>
      <c r="D87" s="8">
        <v>5.25</v>
      </c>
      <c r="E87" s="17">
        <f t="shared" si="10"/>
        <v>42</v>
      </c>
      <c r="F87" s="18" t="s">
        <v>151</v>
      </c>
    </row>
    <row r="88" spans="1:6" ht="18">
      <c r="A88" s="33" t="s">
        <v>174</v>
      </c>
      <c r="B88" s="33"/>
      <c r="C88" s="33"/>
      <c r="D88" s="33"/>
      <c r="E88" s="33"/>
      <c r="F88" s="33"/>
    </row>
    <row r="89" spans="1:6" ht="17.5">
      <c r="A89" s="6">
        <v>4251003607</v>
      </c>
      <c r="B89" s="7" t="s">
        <v>118</v>
      </c>
      <c r="C89" s="22">
        <v>36</v>
      </c>
      <c r="D89" s="8">
        <v>1.75</v>
      </c>
      <c r="E89" s="8">
        <f t="shared" ref="E89" si="11">D89*C89</f>
        <v>63</v>
      </c>
      <c r="F89" s="21"/>
    </row>
    <row r="90" spans="1:6" ht="17.5">
      <c r="A90" s="6">
        <v>4251102407</v>
      </c>
      <c r="B90" s="7" t="s">
        <v>119</v>
      </c>
      <c r="C90" s="22">
        <v>24</v>
      </c>
      <c r="D90" s="8">
        <v>3.25</v>
      </c>
      <c r="E90" s="8">
        <f>D90*C90</f>
        <v>78</v>
      </c>
      <c r="F90" s="21"/>
    </row>
    <row r="91" spans="1:6" ht="18">
      <c r="A91" s="33" t="s">
        <v>175</v>
      </c>
      <c r="B91" s="33"/>
      <c r="C91" s="33"/>
      <c r="D91" s="33"/>
      <c r="E91" s="33"/>
      <c r="F91" s="33"/>
    </row>
    <row r="92" spans="1:6" s="20" customFormat="1" ht="17.5">
      <c r="A92" s="6">
        <v>4248201807</v>
      </c>
      <c r="B92" s="7" t="s">
        <v>115</v>
      </c>
      <c r="C92" s="22">
        <v>18</v>
      </c>
      <c r="D92" s="8">
        <v>4</v>
      </c>
      <c r="E92" s="8">
        <f>D92*C92</f>
        <v>72</v>
      </c>
      <c r="F92" s="16"/>
    </row>
    <row r="93" spans="1:6" s="20" customFormat="1" ht="17.5">
      <c r="A93" s="6">
        <v>4243501807</v>
      </c>
      <c r="B93" s="6" t="s">
        <v>40</v>
      </c>
      <c r="C93" s="22">
        <v>18</v>
      </c>
      <c r="D93" s="8">
        <v>4</v>
      </c>
      <c r="E93" s="8">
        <f t="shared" ref="E93:E98" si="12">D93*C93</f>
        <v>72</v>
      </c>
      <c r="F93" s="16"/>
    </row>
    <row r="94" spans="1:6" s="20" customFormat="1" ht="17.5">
      <c r="A94" s="6">
        <v>4244401807</v>
      </c>
      <c r="B94" s="6" t="s">
        <v>41</v>
      </c>
      <c r="C94" s="22">
        <v>18</v>
      </c>
      <c r="D94" s="8">
        <v>4</v>
      </c>
      <c r="E94" s="8">
        <f t="shared" si="12"/>
        <v>72</v>
      </c>
      <c r="F94" s="16"/>
    </row>
    <row r="95" spans="1:6" s="20" customFormat="1" ht="17.5">
      <c r="A95" s="6">
        <v>4265302407</v>
      </c>
      <c r="B95" s="6" t="s">
        <v>42</v>
      </c>
      <c r="C95" s="22">
        <v>24</v>
      </c>
      <c r="D95" s="8">
        <v>3.25</v>
      </c>
      <c r="E95" s="8">
        <f t="shared" si="12"/>
        <v>78</v>
      </c>
      <c r="F95" s="16"/>
    </row>
    <row r="96" spans="1:6" s="20" customFormat="1" ht="17.5">
      <c r="A96" s="11">
        <v>4243702407</v>
      </c>
      <c r="B96" s="6" t="s">
        <v>43</v>
      </c>
      <c r="C96" s="22">
        <v>24</v>
      </c>
      <c r="D96" s="8">
        <v>3.25</v>
      </c>
      <c r="E96" s="8">
        <f t="shared" si="12"/>
        <v>78</v>
      </c>
      <c r="F96" s="16"/>
    </row>
    <row r="97" spans="1:6" s="20" customFormat="1" ht="17.5">
      <c r="A97" s="6">
        <v>4243302407</v>
      </c>
      <c r="B97" s="6" t="s">
        <v>44</v>
      </c>
      <c r="C97" s="22">
        <v>24</v>
      </c>
      <c r="D97" s="8">
        <v>3.25</v>
      </c>
      <c r="E97" s="8">
        <f t="shared" si="12"/>
        <v>78</v>
      </c>
      <c r="F97" s="18" t="s">
        <v>142</v>
      </c>
    </row>
    <row r="98" spans="1:6" s="20" customFormat="1" ht="17.5">
      <c r="A98" s="6">
        <v>4164602407</v>
      </c>
      <c r="B98" s="6" t="s">
        <v>45</v>
      </c>
      <c r="C98" s="22">
        <v>24</v>
      </c>
      <c r="D98" s="8">
        <v>3.25</v>
      </c>
      <c r="E98" s="8">
        <f t="shared" si="12"/>
        <v>78</v>
      </c>
      <c r="F98" s="16"/>
    </row>
    <row r="99" spans="1:6" s="20" customFormat="1" ht="17.5">
      <c r="A99" s="6">
        <f>4264602407</f>
        <v>4264602407</v>
      </c>
      <c r="B99" s="7" t="s">
        <v>46</v>
      </c>
      <c r="C99" s="22">
        <f>24</f>
        <v>24</v>
      </c>
      <c r="D99" s="8">
        <f>2.25</f>
        <v>2.25</v>
      </c>
      <c r="E99" s="8">
        <f>C99*D99</f>
        <v>54</v>
      </c>
      <c r="F99" s="16"/>
    </row>
    <row r="100" spans="1:6" s="20" customFormat="1" ht="17.5">
      <c r="A100" s="6">
        <v>4243202407</v>
      </c>
      <c r="B100" s="7" t="s">
        <v>47</v>
      </c>
      <c r="C100" s="22">
        <v>24</v>
      </c>
      <c r="D100" s="8">
        <v>3.25</v>
      </c>
      <c r="E100" s="8">
        <f>D100*C100</f>
        <v>78</v>
      </c>
      <c r="F100" s="16"/>
    </row>
    <row r="101" spans="1:6" s="20" customFormat="1" ht="17.5">
      <c r="A101" s="6">
        <f>4259602407</f>
        <v>4259602407</v>
      </c>
      <c r="B101" s="7" t="s">
        <v>48</v>
      </c>
      <c r="C101" s="22">
        <f>24</f>
        <v>24</v>
      </c>
      <c r="D101" s="8">
        <v>3.25</v>
      </c>
      <c r="E101" s="8">
        <f>C101*D101</f>
        <v>78</v>
      </c>
      <c r="F101" s="16"/>
    </row>
    <row r="102" spans="1:6" s="20" customFormat="1" ht="17.5">
      <c r="A102" s="6">
        <f>4259502407</f>
        <v>4259502407</v>
      </c>
      <c r="B102" s="7" t="s">
        <v>49</v>
      </c>
      <c r="C102" s="22">
        <f>24</f>
        <v>24</v>
      </c>
      <c r="D102" s="8">
        <v>3.25</v>
      </c>
      <c r="E102" s="8">
        <f>C102*D102</f>
        <v>78</v>
      </c>
      <c r="F102" s="16"/>
    </row>
    <row r="103" spans="1:6" s="20" customFormat="1" ht="17.5">
      <c r="A103" s="6">
        <v>4243802407</v>
      </c>
      <c r="B103" s="6" t="s">
        <v>50</v>
      </c>
      <c r="C103" s="22">
        <v>24</v>
      </c>
      <c r="D103" s="8">
        <v>3.25</v>
      </c>
      <c r="E103" s="8">
        <f>D103*C103</f>
        <v>78</v>
      </c>
      <c r="F103" s="16"/>
    </row>
    <row r="104" spans="1:6" s="20" customFormat="1" ht="17.5">
      <c r="A104" s="6">
        <v>4242904807</v>
      </c>
      <c r="B104" s="7" t="s">
        <v>51</v>
      </c>
      <c r="C104" s="22">
        <v>48</v>
      </c>
      <c r="D104" s="8">
        <v>1.5</v>
      </c>
      <c r="E104" s="8">
        <f>D104*C104</f>
        <v>72</v>
      </c>
      <c r="F104" s="16"/>
    </row>
    <row r="105" spans="1:6" s="20" customFormat="1" ht="17.5">
      <c r="A105" s="6">
        <v>4245304807</v>
      </c>
      <c r="B105" s="6" t="s">
        <v>52</v>
      </c>
      <c r="C105" s="22">
        <v>48</v>
      </c>
      <c r="D105" s="8">
        <v>1.5</v>
      </c>
      <c r="E105" s="8">
        <f>D105*C105</f>
        <v>72</v>
      </c>
      <c r="F105" s="18" t="s">
        <v>142</v>
      </c>
    </row>
    <row r="106" spans="1:6" s="20" customFormat="1" ht="17.5">
      <c r="A106" s="6">
        <v>4246104807</v>
      </c>
      <c r="B106" s="6" t="s">
        <v>53</v>
      </c>
      <c r="C106" s="22">
        <v>48</v>
      </c>
      <c r="D106" s="8">
        <v>1.5</v>
      </c>
      <c r="E106" s="8">
        <f>D106*C106</f>
        <v>72</v>
      </c>
      <c r="F106" s="18" t="s">
        <v>142</v>
      </c>
    </row>
    <row r="107" spans="1:6" s="20" customFormat="1" ht="17.5">
      <c r="A107" s="6">
        <v>4245204807</v>
      </c>
      <c r="B107" s="6" t="s">
        <v>54</v>
      </c>
      <c r="C107" s="22">
        <v>48</v>
      </c>
      <c r="D107" s="8">
        <v>1.5</v>
      </c>
      <c r="E107" s="8">
        <f t="shared" ref="E107" si="13">D107*C107</f>
        <v>72</v>
      </c>
      <c r="F107" s="18" t="s">
        <v>142</v>
      </c>
    </row>
    <row r="108" spans="1:6" s="20" customFormat="1" ht="17.5">
      <c r="A108" s="6">
        <v>4244702407</v>
      </c>
      <c r="B108" s="6" t="s">
        <v>58</v>
      </c>
      <c r="C108" s="22">
        <v>24</v>
      </c>
      <c r="D108" s="8">
        <v>2.25</v>
      </c>
      <c r="E108" s="8">
        <f>D108*C108</f>
        <v>54</v>
      </c>
      <c r="F108" s="16"/>
    </row>
    <row r="109" spans="1:6" ht="18">
      <c r="A109" s="32" t="s">
        <v>176</v>
      </c>
      <c r="B109" s="32"/>
      <c r="C109" s="32"/>
      <c r="D109" s="32"/>
      <c r="E109" s="32"/>
      <c r="F109" s="32"/>
    </row>
    <row r="110" spans="1:6" ht="17.5">
      <c r="A110" s="6">
        <f>4263302407</f>
        <v>4263302407</v>
      </c>
      <c r="B110" s="7" t="s">
        <v>55</v>
      </c>
      <c r="C110" s="22">
        <f>24</f>
        <v>24</v>
      </c>
      <c r="D110" s="8">
        <f>2.25</f>
        <v>2.25</v>
      </c>
      <c r="E110" s="8">
        <f>C110*D110</f>
        <v>54</v>
      </c>
      <c r="F110" s="21"/>
    </row>
    <row r="111" spans="1:6" ht="17.5">
      <c r="A111" s="6">
        <f>4234301207</f>
        <v>4234301207</v>
      </c>
      <c r="B111" s="7" t="s">
        <v>56</v>
      </c>
      <c r="C111" s="22">
        <f>12</f>
        <v>12</v>
      </c>
      <c r="D111" s="8">
        <f>4</f>
        <v>4</v>
      </c>
      <c r="E111" s="8">
        <f>C111*D111</f>
        <v>48</v>
      </c>
      <c r="F111" s="21"/>
    </row>
    <row r="112" spans="1:6" ht="17.5">
      <c r="A112" s="6">
        <f>4234102407</f>
        <v>4234102407</v>
      </c>
      <c r="B112" s="7" t="s">
        <v>57</v>
      </c>
      <c r="C112" s="22">
        <f>24</f>
        <v>24</v>
      </c>
      <c r="D112" s="8">
        <f>2</f>
        <v>2</v>
      </c>
      <c r="E112" s="8">
        <f>C112*D112</f>
        <v>48</v>
      </c>
      <c r="F112" s="21"/>
    </row>
    <row r="113" spans="1:6" ht="17.5">
      <c r="A113" s="16">
        <v>4234201200</v>
      </c>
      <c r="B113" s="16" t="s">
        <v>179</v>
      </c>
      <c r="C113" s="16">
        <v>12</v>
      </c>
      <c r="D113" s="17">
        <v>5</v>
      </c>
      <c r="E113" s="8">
        <f>C113*D113</f>
        <v>60</v>
      </c>
      <c r="F113" s="21"/>
    </row>
    <row r="114" spans="1:6" ht="18">
      <c r="A114" s="33" t="s">
        <v>177</v>
      </c>
      <c r="B114" s="33"/>
      <c r="C114" s="33"/>
      <c r="D114" s="33"/>
      <c r="E114" s="33"/>
      <c r="F114" s="33"/>
    </row>
    <row r="115" spans="1:6" ht="17.5">
      <c r="A115" s="6">
        <v>1803501207</v>
      </c>
      <c r="B115" s="7" t="s">
        <v>131</v>
      </c>
      <c r="C115" s="22">
        <v>12</v>
      </c>
      <c r="D115" s="8">
        <v>5</v>
      </c>
      <c r="E115" s="8">
        <f t="shared" ref="E115:E120" si="14">D115*C115</f>
        <v>60</v>
      </c>
      <c r="F115" s="16"/>
    </row>
    <row r="116" spans="1:6" ht="17.5">
      <c r="A116" s="6">
        <v>1803601207</v>
      </c>
      <c r="B116" s="7" t="s">
        <v>132</v>
      </c>
      <c r="C116" s="22">
        <v>12</v>
      </c>
      <c r="D116" s="8">
        <v>5</v>
      </c>
      <c r="E116" s="8">
        <f t="shared" si="14"/>
        <v>60</v>
      </c>
      <c r="F116" s="16"/>
    </row>
    <row r="117" spans="1:6" ht="17.5">
      <c r="A117" s="6">
        <v>1803701207</v>
      </c>
      <c r="B117" s="7" t="s">
        <v>133</v>
      </c>
      <c r="C117" s="22">
        <v>12</v>
      </c>
      <c r="D117" s="8">
        <v>5</v>
      </c>
      <c r="E117" s="8">
        <f t="shared" si="14"/>
        <v>60</v>
      </c>
      <c r="F117" s="16"/>
    </row>
    <row r="118" spans="1:6" ht="17.5">
      <c r="A118" s="6">
        <v>1803401207</v>
      </c>
      <c r="B118" s="7" t="s">
        <v>134</v>
      </c>
      <c r="C118" s="22">
        <v>12</v>
      </c>
      <c r="D118" s="8">
        <v>5</v>
      </c>
      <c r="E118" s="8">
        <f t="shared" si="14"/>
        <v>60</v>
      </c>
      <c r="F118" s="16"/>
    </row>
    <row r="119" spans="1:6" ht="17.5">
      <c r="A119" s="6">
        <v>1803301207</v>
      </c>
      <c r="B119" s="7" t="s">
        <v>135</v>
      </c>
      <c r="C119" s="22">
        <v>12</v>
      </c>
      <c r="D119" s="8">
        <v>5</v>
      </c>
      <c r="E119" s="8">
        <f t="shared" si="14"/>
        <v>60</v>
      </c>
      <c r="F119" s="21"/>
    </row>
    <row r="120" spans="1:6" ht="17.5">
      <c r="A120" s="6">
        <v>1803201207</v>
      </c>
      <c r="B120" s="7" t="s">
        <v>136</v>
      </c>
      <c r="C120" s="22">
        <v>12</v>
      </c>
      <c r="D120" s="8">
        <v>5</v>
      </c>
      <c r="E120" s="8">
        <f t="shared" si="14"/>
        <v>60</v>
      </c>
      <c r="F120" s="21"/>
    </row>
    <row r="121" spans="1:6" ht="18">
      <c r="A121" s="33" t="s">
        <v>178</v>
      </c>
      <c r="B121" s="33"/>
      <c r="C121" s="33"/>
      <c r="D121" s="33"/>
      <c r="E121" s="33"/>
      <c r="F121" s="33"/>
    </row>
    <row r="122" spans="1:6" ht="17.5">
      <c r="A122" s="6">
        <v>4249601607</v>
      </c>
      <c r="B122" s="7" t="s">
        <v>129</v>
      </c>
      <c r="C122" s="22">
        <v>16</v>
      </c>
      <c r="D122" s="8">
        <v>4</v>
      </c>
      <c r="E122" s="8">
        <f t="shared" ref="E122:E123" si="15">D122*C122</f>
        <v>64</v>
      </c>
      <c r="F122" s="16"/>
    </row>
    <row r="123" spans="1:6" ht="17.5">
      <c r="A123" s="6">
        <v>4250801207</v>
      </c>
      <c r="B123" s="7" t="s">
        <v>141</v>
      </c>
      <c r="C123" s="22">
        <v>12</v>
      </c>
      <c r="D123" s="8">
        <v>3.5</v>
      </c>
      <c r="E123" s="8">
        <f t="shared" si="15"/>
        <v>42</v>
      </c>
      <c r="F123" s="16"/>
    </row>
    <row r="124" spans="1:6" s="1" customFormat="1" ht="17.5">
      <c r="A124" s="6">
        <v>4250901207</v>
      </c>
      <c r="B124" s="7" t="s">
        <v>130</v>
      </c>
      <c r="C124" s="22">
        <v>12</v>
      </c>
      <c r="D124" s="8">
        <v>5.5</v>
      </c>
      <c r="E124" s="8">
        <f>D124*C124</f>
        <v>66</v>
      </c>
      <c r="F124" s="7"/>
    </row>
    <row r="125" spans="1:6" ht="17.5">
      <c r="A125" s="6">
        <v>4251502407</v>
      </c>
      <c r="B125" s="7" t="s">
        <v>140</v>
      </c>
      <c r="C125" s="22">
        <v>24</v>
      </c>
      <c r="D125" s="8">
        <v>1.5</v>
      </c>
      <c r="E125" s="8">
        <f>D125*C125</f>
        <v>36</v>
      </c>
      <c r="F125" s="16"/>
    </row>
    <row r="126" spans="1:6" ht="17.5">
      <c r="A126" s="6">
        <f>4233202407</f>
        <v>4233202407</v>
      </c>
      <c r="B126" s="7" t="s">
        <v>80</v>
      </c>
      <c r="C126" s="22">
        <f>24</f>
        <v>24</v>
      </c>
      <c r="D126" s="8">
        <f>3</f>
        <v>3</v>
      </c>
      <c r="E126" s="8">
        <f t="shared" ref="E126" si="16">C126*D126</f>
        <v>72</v>
      </c>
      <c r="F126" s="16"/>
    </row>
    <row r="127" spans="1:6" ht="17.5">
      <c r="A127" s="6">
        <v>4248402407</v>
      </c>
      <c r="B127" s="7" t="s">
        <v>116</v>
      </c>
      <c r="C127" s="22">
        <v>24</v>
      </c>
      <c r="D127" s="8">
        <v>3</v>
      </c>
      <c r="E127" s="8">
        <f>D127*C127</f>
        <v>72</v>
      </c>
      <c r="F127" s="16"/>
    </row>
    <row r="128" spans="1:6" ht="17.5">
      <c r="A128" s="6">
        <f>4270102407</f>
        <v>4270102407</v>
      </c>
      <c r="B128" s="7" t="s">
        <v>76</v>
      </c>
      <c r="C128" s="22">
        <f>24</f>
        <v>24</v>
      </c>
      <c r="D128" s="8">
        <v>2.75</v>
      </c>
      <c r="E128" s="8">
        <f t="shared" ref="E128:E134" si="17">C128*D128</f>
        <v>66</v>
      </c>
      <c r="F128" s="16"/>
    </row>
    <row r="129" spans="1:6" ht="17.5">
      <c r="A129" s="6">
        <f>4270302407</f>
        <v>4270302407</v>
      </c>
      <c r="B129" s="7" t="s">
        <v>77</v>
      </c>
      <c r="C129" s="22">
        <f>24</f>
        <v>24</v>
      </c>
      <c r="D129" s="8">
        <f>2.75</f>
        <v>2.75</v>
      </c>
      <c r="E129" s="8">
        <f t="shared" si="17"/>
        <v>66</v>
      </c>
      <c r="F129" s="16"/>
    </row>
    <row r="130" spans="1:6" ht="17.5">
      <c r="A130" s="6">
        <f>4239400800</f>
        <v>4239400800</v>
      </c>
      <c r="B130" s="7" t="s">
        <v>81</v>
      </c>
      <c r="C130" s="22">
        <f>8</f>
        <v>8</v>
      </c>
      <c r="D130" s="8">
        <f>6.5</f>
        <v>6.5</v>
      </c>
      <c r="E130" s="8">
        <f t="shared" si="17"/>
        <v>52</v>
      </c>
      <c r="F130" s="16"/>
    </row>
    <row r="131" spans="1:6" ht="17.5">
      <c r="A131" s="6">
        <f>4237601207</f>
        <v>4237601207</v>
      </c>
      <c r="B131" s="7" t="s">
        <v>82</v>
      </c>
      <c r="C131" s="22">
        <f>12</f>
        <v>12</v>
      </c>
      <c r="D131" s="8">
        <f>5</f>
        <v>5</v>
      </c>
      <c r="E131" s="8">
        <f t="shared" si="17"/>
        <v>60</v>
      </c>
      <c r="F131" s="16"/>
    </row>
    <row r="132" spans="1:6" ht="17.5">
      <c r="A132" s="6">
        <f>1776402407</f>
        <v>1776402407</v>
      </c>
      <c r="B132" s="7" t="s">
        <v>83</v>
      </c>
      <c r="C132" s="22">
        <f>24</f>
        <v>24</v>
      </c>
      <c r="D132" s="8">
        <f>3.5</f>
        <v>3.5</v>
      </c>
      <c r="E132" s="8">
        <f t="shared" si="17"/>
        <v>84</v>
      </c>
      <c r="F132" s="16"/>
    </row>
    <row r="133" spans="1:6" s="1" customFormat="1" ht="17.5">
      <c r="A133" s="6">
        <f>4214501200</f>
        <v>4214501200</v>
      </c>
      <c r="B133" s="7" t="s">
        <v>84</v>
      </c>
      <c r="C133" s="22">
        <f>12</f>
        <v>12</v>
      </c>
      <c r="D133" s="8">
        <f>5</f>
        <v>5</v>
      </c>
      <c r="E133" s="8">
        <f t="shared" si="17"/>
        <v>60</v>
      </c>
      <c r="F133" s="7"/>
    </row>
    <row r="134" spans="1:6" s="1" customFormat="1" ht="17.5">
      <c r="A134" s="6">
        <f>4231501200</f>
        <v>4231501200</v>
      </c>
      <c r="B134" s="7" t="s">
        <v>85</v>
      </c>
      <c r="C134" s="22">
        <f>12</f>
        <v>12</v>
      </c>
      <c r="D134" s="8">
        <f>5.5</f>
        <v>5.5</v>
      </c>
      <c r="E134" s="8">
        <f t="shared" si="17"/>
        <v>66</v>
      </c>
      <c r="F134" s="7"/>
    </row>
    <row r="135" spans="1:6" ht="18">
      <c r="A135" s="34" t="s">
        <v>180</v>
      </c>
      <c r="B135" s="34"/>
      <c r="C135" s="34"/>
      <c r="D135" s="34"/>
      <c r="E135" s="34"/>
      <c r="F135" s="34"/>
    </row>
    <row r="136" spans="1:6" s="1" customFormat="1" ht="17.5">
      <c r="A136" s="6">
        <f>1791000600</f>
        <v>1791000600</v>
      </c>
      <c r="B136" s="7" t="s">
        <v>78</v>
      </c>
      <c r="C136" s="22">
        <f>6</f>
        <v>6</v>
      </c>
      <c r="D136" s="8">
        <f>5</f>
        <v>5</v>
      </c>
      <c r="E136" s="8">
        <f>C136*D136</f>
        <v>30</v>
      </c>
      <c r="F136" s="7"/>
    </row>
    <row r="137" spans="1:6" s="1" customFormat="1" ht="17.5">
      <c r="A137" s="6">
        <f>1791100600</f>
        <v>1791100600</v>
      </c>
      <c r="B137" s="7" t="s">
        <v>79</v>
      </c>
      <c r="C137" s="22">
        <f>6</f>
        <v>6</v>
      </c>
      <c r="D137" s="8">
        <f>5</f>
        <v>5</v>
      </c>
      <c r="E137" s="8">
        <f>C137*D137</f>
        <v>30</v>
      </c>
      <c r="F137" s="7"/>
    </row>
    <row r="138" spans="1:6" ht="18.5">
      <c r="A138" s="35" t="s">
        <v>181</v>
      </c>
      <c r="B138" s="35"/>
      <c r="C138" s="35"/>
      <c r="D138" s="35"/>
      <c r="E138" s="35"/>
      <c r="F138" s="35"/>
    </row>
    <row r="139" spans="1:6" ht="17.5">
      <c r="A139" s="16">
        <v>4252301807</v>
      </c>
      <c r="B139" s="16" t="s">
        <v>182</v>
      </c>
      <c r="C139" s="16">
        <v>18</v>
      </c>
      <c r="D139" s="17">
        <v>4.25</v>
      </c>
      <c r="E139" s="17">
        <v>76.5</v>
      </c>
      <c r="F139" s="18" t="s">
        <v>151</v>
      </c>
    </row>
    <row r="140" spans="1:6" ht="17.5">
      <c r="A140" s="6">
        <f>1774901807</f>
        <v>1774901807</v>
      </c>
      <c r="B140" s="7" t="s">
        <v>86</v>
      </c>
      <c r="C140" s="22">
        <f>18</f>
        <v>18</v>
      </c>
      <c r="D140" s="8">
        <f>4.25</f>
        <v>4.25</v>
      </c>
      <c r="E140" s="8">
        <f t="shared" ref="E140:E146" si="18">C140*D140</f>
        <v>76.5</v>
      </c>
      <c r="F140" s="21"/>
    </row>
    <row r="141" spans="1:6" ht="17.5">
      <c r="A141" s="6">
        <f>1773300400</f>
        <v>1773300400</v>
      </c>
      <c r="B141" s="7" t="s">
        <v>87</v>
      </c>
      <c r="C141" s="22">
        <f>4</f>
        <v>4</v>
      </c>
      <c r="D141" s="8">
        <f>15</f>
        <v>15</v>
      </c>
      <c r="E141" s="8">
        <f t="shared" si="18"/>
        <v>60</v>
      </c>
      <c r="F141" s="21"/>
    </row>
    <row r="142" spans="1:6" ht="17.5">
      <c r="A142" s="6">
        <f>1774100400</f>
        <v>1774100400</v>
      </c>
      <c r="B142" s="7" t="s">
        <v>88</v>
      </c>
      <c r="C142" s="22">
        <f>4</f>
        <v>4</v>
      </c>
      <c r="D142" s="8">
        <f>15</f>
        <v>15</v>
      </c>
      <c r="E142" s="8">
        <f t="shared" si="18"/>
        <v>60</v>
      </c>
      <c r="F142" s="21"/>
    </row>
    <row r="143" spans="1:6" ht="17.5">
      <c r="A143" s="6">
        <f>1770900400</f>
        <v>1770900400</v>
      </c>
      <c r="B143" s="7" t="s">
        <v>89</v>
      </c>
      <c r="C143" s="22">
        <f>4</f>
        <v>4</v>
      </c>
      <c r="D143" s="8">
        <f>15</f>
        <v>15</v>
      </c>
      <c r="E143" s="8">
        <f t="shared" si="18"/>
        <v>60</v>
      </c>
      <c r="F143" s="21"/>
    </row>
    <row r="144" spans="1:6" ht="17.5">
      <c r="A144" s="6">
        <f>1775300400</f>
        <v>1775300400</v>
      </c>
      <c r="B144" s="7" t="s">
        <v>90</v>
      </c>
      <c r="C144" s="22">
        <f>4</f>
        <v>4</v>
      </c>
      <c r="D144" s="8">
        <f>18</f>
        <v>18</v>
      </c>
      <c r="E144" s="8">
        <f t="shared" si="18"/>
        <v>72</v>
      </c>
      <c r="F144" s="21"/>
    </row>
    <row r="145" spans="1:6" ht="17.5">
      <c r="A145" s="6">
        <f>1776100400</f>
        <v>1776100400</v>
      </c>
      <c r="B145" s="7" t="s">
        <v>91</v>
      </c>
      <c r="C145" s="22">
        <f>4</f>
        <v>4</v>
      </c>
      <c r="D145" s="8">
        <f>18</f>
        <v>18</v>
      </c>
      <c r="E145" s="8">
        <f t="shared" si="18"/>
        <v>72</v>
      </c>
      <c r="F145" s="21"/>
    </row>
    <row r="146" spans="1:6" ht="17.5">
      <c r="A146" s="6">
        <f>1740900400</f>
        <v>1740900400</v>
      </c>
      <c r="B146" s="7" t="s">
        <v>92</v>
      </c>
      <c r="C146" s="22">
        <f>4</f>
        <v>4</v>
      </c>
      <c r="D146" s="8">
        <f>15</f>
        <v>15</v>
      </c>
      <c r="E146" s="8">
        <f t="shared" si="18"/>
        <v>60</v>
      </c>
      <c r="F146" s="21"/>
    </row>
    <row r="147" spans="1:6" ht="18">
      <c r="A147" s="36" t="s">
        <v>184</v>
      </c>
      <c r="B147" s="36"/>
      <c r="C147" s="36"/>
      <c r="D147" s="36"/>
      <c r="E147" s="36"/>
      <c r="F147" s="36"/>
    </row>
    <row r="148" spans="1:6" ht="17.5">
      <c r="A148" s="6">
        <v>4253301007</v>
      </c>
      <c r="B148" s="7" t="s">
        <v>120</v>
      </c>
      <c r="C148" s="22">
        <v>10</v>
      </c>
      <c r="D148" s="8">
        <v>6.5</v>
      </c>
      <c r="E148" s="8">
        <f t="shared" ref="E148:E157" si="19">D148*C148</f>
        <v>65</v>
      </c>
      <c r="F148" s="21"/>
    </row>
    <row r="149" spans="1:6" ht="17.5">
      <c r="A149" s="6">
        <v>4266601007</v>
      </c>
      <c r="B149" s="7" t="s">
        <v>121</v>
      </c>
      <c r="C149" s="22">
        <v>10</v>
      </c>
      <c r="D149" s="8">
        <v>6.5</v>
      </c>
      <c r="E149" s="8">
        <f t="shared" si="19"/>
        <v>65</v>
      </c>
      <c r="F149" s="21"/>
    </row>
    <row r="150" spans="1:6" ht="17.5">
      <c r="A150" s="6">
        <v>4254501007</v>
      </c>
      <c r="B150" s="7" t="s">
        <v>122</v>
      </c>
      <c r="C150" s="22">
        <v>10</v>
      </c>
      <c r="D150" s="8">
        <v>6.5</v>
      </c>
      <c r="E150" s="8">
        <f t="shared" si="19"/>
        <v>65</v>
      </c>
      <c r="F150" s="21"/>
    </row>
    <row r="151" spans="1:6" ht="17.5">
      <c r="A151" s="6">
        <v>4266701007</v>
      </c>
      <c r="B151" s="7" t="s">
        <v>123</v>
      </c>
      <c r="C151" s="22">
        <v>10</v>
      </c>
      <c r="D151" s="8">
        <v>6.5</v>
      </c>
      <c r="E151" s="8">
        <f t="shared" si="19"/>
        <v>65</v>
      </c>
      <c r="F151" s="21"/>
    </row>
    <row r="152" spans="1:6" ht="17.5">
      <c r="A152" s="6">
        <v>4254301207</v>
      </c>
      <c r="B152" s="7" t="s">
        <v>124</v>
      </c>
      <c r="C152" s="22">
        <v>12</v>
      </c>
      <c r="D152" s="8">
        <v>3.5</v>
      </c>
      <c r="E152" s="8">
        <f t="shared" si="19"/>
        <v>42</v>
      </c>
      <c r="F152" s="21"/>
    </row>
    <row r="153" spans="1:6" ht="17.5">
      <c r="A153" s="6">
        <v>4254401207</v>
      </c>
      <c r="B153" s="7" t="s">
        <v>125</v>
      </c>
      <c r="C153" s="22">
        <v>12</v>
      </c>
      <c r="D153" s="8">
        <v>3.5</v>
      </c>
      <c r="E153" s="8">
        <f t="shared" si="19"/>
        <v>42</v>
      </c>
      <c r="F153" s="21"/>
    </row>
    <row r="154" spans="1:6" s="20" customFormat="1" ht="17.5">
      <c r="A154" s="16">
        <v>4254202407</v>
      </c>
      <c r="B154" s="16" t="s">
        <v>183</v>
      </c>
      <c r="C154" s="16">
        <v>24</v>
      </c>
      <c r="D154" s="17">
        <v>3.5</v>
      </c>
      <c r="E154" s="17">
        <f t="shared" si="19"/>
        <v>84</v>
      </c>
      <c r="F154" s="16"/>
    </row>
    <row r="155" spans="1:6" ht="17.5">
      <c r="A155" s="6">
        <v>4253502407</v>
      </c>
      <c r="B155" s="7" t="s">
        <v>126</v>
      </c>
      <c r="C155" s="22">
        <v>24</v>
      </c>
      <c r="D155" s="8">
        <v>3.5</v>
      </c>
      <c r="E155" s="8">
        <f t="shared" si="19"/>
        <v>84</v>
      </c>
      <c r="F155" s="21"/>
    </row>
    <row r="156" spans="1:6" ht="17.5">
      <c r="A156" s="6">
        <v>4253201207</v>
      </c>
      <c r="B156" s="7" t="s">
        <v>127</v>
      </c>
      <c r="C156" s="22">
        <v>12</v>
      </c>
      <c r="D156" s="8">
        <v>3.5</v>
      </c>
      <c r="E156" s="8">
        <f t="shared" si="19"/>
        <v>42</v>
      </c>
      <c r="F156" s="21"/>
    </row>
    <row r="157" spans="1:6" ht="17.5">
      <c r="A157" s="6">
        <v>4254000400</v>
      </c>
      <c r="B157" s="7" t="s">
        <v>128</v>
      </c>
      <c r="C157" s="22">
        <v>4</v>
      </c>
      <c r="D157" s="8">
        <v>5.25</v>
      </c>
      <c r="E157" s="8">
        <f t="shared" si="19"/>
        <v>21</v>
      </c>
      <c r="F157" s="21"/>
    </row>
    <row r="158" spans="1:6" ht="17.5">
      <c r="A158" s="6">
        <f>4264901200</f>
        <v>4264901200</v>
      </c>
      <c r="B158" s="7" t="s">
        <v>93</v>
      </c>
      <c r="C158" s="22">
        <f>12</f>
        <v>12</v>
      </c>
      <c r="D158" s="8">
        <f>5</f>
        <v>5</v>
      </c>
      <c r="E158" s="8">
        <f t="shared" ref="E158:E179" si="20">C158*D158</f>
        <v>60</v>
      </c>
      <c r="F158" s="21"/>
    </row>
    <row r="159" spans="1:6" ht="17.5">
      <c r="A159" s="6">
        <f>1792801207</f>
        <v>1792801207</v>
      </c>
      <c r="B159" s="7" t="s">
        <v>94</v>
      </c>
      <c r="C159" s="22">
        <f>12</f>
        <v>12</v>
      </c>
      <c r="D159" s="8">
        <f t="shared" ref="D159:D170" si="21">3.5</f>
        <v>3.5</v>
      </c>
      <c r="E159" s="8">
        <f t="shared" si="20"/>
        <v>42</v>
      </c>
      <c r="F159" s="21"/>
    </row>
    <row r="160" spans="1:6" ht="17.5">
      <c r="A160" s="6">
        <f>1795101207</f>
        <v>1795101207</v>
      </c>
      <c r="B160" s="7" t="s">
        <v>95</v>
      </c>
      <c r="C160" s="22">
        <f>12</f>
        <v>12</v>
      </c>
      <c r="D160" s="8">
        <f t="shared" si="21"/>
        <v>3.5</v>
      </c>
      <c r="E160" s="8">
        <f t="shared" si="20"/>
        <v>42</v>
      </c>
      <c r="F160" s="21"/>
    </row>
    <row r="161" spans="1:6" ht="17.5">
      <c r="A161" s="6">
        <f>1795501207</f>
        <v>1795501207</v>
      </c>
      <c r="B161" s="7" t="s">
        <v>96</v>
      </c>
      <c r="C161" s="22">
        <f>12</f>
        <v>12</v>
      </c>
      <c r="D161" s="8">
        <f t="shared" si="21"/>
        <v>3.5</v>
      </c>
      <c r="E161" s="8">
        <f t="shared" si="20"/>
        <v>42</v>
      </c>
      <c r="F161" s="21"/>
    </row>
    <row r="162" spans="1:6" ht="17.5">
      <c r="A162" s="6">
        <f>1795401207</f>
        <v>1795401207</v>
      </c>
      <c r="B162" s="7" t="s">
        <v>97</v>
      </c>
      <c r="C162" s="22">
        <f>12</f>
        <v>12</v>
      </c>
      <c r="D162" s="8">
        <f t="shared" si="21"/>
        <v>3.5</v>
      </c>
      <c r="E162" s="8">
        <f t="shared" si="20"/>
        <v>42</v>
      </c>
      <c r="F162" s="21"/>
    </row>
    <row r="163" spans="1:6" ht="17.5">
      <c r="A163" s="6">
        <f>1795301207</f>
        <v>1795301207</v>
      </c>
      <c r="B163" s="7" t="s">
        <v>98</v>
      </c>
      <c r="C163" s="22">
        <f>12</f>
        <v>12</v>
      </c>
      <c r="D163" s="8">
        <f t="shared" si="21"/>
        <v>3.5</v>
      </c>
      <c r="E163" s="8">
        <f t="shared" si="20"/>
        <v>42</v>
      </c>
      <c r="F163" s="21"/>
    </row>
    <row r="164" spans="1:6" ht="17.5">
      <c r="A164" s="6">
        <f>1795201207</f>
        <v>1795201207</v>
      </c>
      <c r="B164" s="7" t="s">
        <v>99</v>
      </c>
      <c r="C164" s="22">
        <f>12</f>
        <v>12</v>
      </c>
      <c r="D164" s="8">
        <f t="shared" si="21"/>
        <v>3.5</v>
      </c>
      <c r="E164" s="8">
        <f t="shared" si="20"/>
        <v>42</v>
      </c>
      <c r="F164" s="21"/>
    </row>
    <row r="165" spans="1:6" ht="17.5">
      <c r="A165" s="6">
        <f>1795701207</f>
        <v>1795701207</v>
      </c>
      <c r="B165" s="7" t="s">
        <v>100</v>
      </c>
      <c r="C165" s="22">
        <f>12</f>
        <v>12</v>
      </c>
      <c r="D165" s="8">
        <f t="shared" si="21"/>
        <v>3.5</v>
      </c>
      <c r="E165" s="8">
        <f t="shared" si="20"/>
        <v>42</v>
      </c>
      <c r="F165" s="21"/>
    </row>
    <row r="166" spans="1:6" ht="17.5">
      <c r="A166" s="6">
        <f>1792601207</f>
        <v>1792601207</v>
      </c>
      <c r="B166" s="7" t="s">
        <v>101</v>
      </c>
      <c r="C166" s="22">
        <f>12</f>
        <v>12</v>
      </c>
      <c r="D166" s="8">
        <f t="shared" si="21"/>
        <v>3.5</v>
      </c>
      <c r="E166" s="8">
        <f t="shared" si="20"/>
        <v>42</v>
      </c>
      <c r="F166" s="21"/>
    </row>
    <row r="167" spans="1:6" ht="17.5">
      <c r="A167" s="6">
        <f>1795601207</f>
        <v>1795601207</v>
      </c>
      <c r="B167" s="7" t="s">
        <v>102</v>
      </c>
      <c r="C167" s="22">
        <f>12</f>
        <v>12</v>
      </c>
      <c r="D167" s="8">
        <f t="shared" si="21"/>
        <v>3.5</v>
      </c>
      <c r="E167" s="8">
        <f t="shared" si="20"/>
        <v>42</v>
      </c>
      <c r="F167" s="21"/>
    </row>
    <row r="168" spans="1:6" ht="17.5">
      <c r="A168" s="6">
        <f>1795801207</f>
        <v>1795801207</v>
      </c>
      <c r="B168" s="7" t="s">
        <v>103</v>
      </c>
      <c r="C168" s="22">
        <f>12</f>
        <v>12</v>
      </c>
      <c r="D168" s="8">
        <f t="shared" si="21"/>
        <v>3.5</v>
      </c>
      <c r="E168" s="8">
        <f t="shared" si="20"/>
        <v>42</v>
      </c>
      <c r="F168" s="21"/>
    </row>
    <row r="169" spans="1:6" ht="17.5">
      <c r="A169" s="6">
        <f>1793001207</f>
        <v>1793001207</v>
      </c>
      <c r="B169" s="7" t="s">
        <v>104</v>
      </c>
      <c r="C169" s="22">
        <f>12</f>
        <v>12</v>
      </c>
      <c r="D169" s="8">
        <f t="shared" si="21"/>
        <v>3.5</v>
      </c>
      <c r="E169" s="8">
        <f t="shared" si="20"/>
        <v>42</v>
      </c>
      <c r="F169" s="21"/>
    </row>
    <row r="170" spans="1:6" ht="17.5">
      <c r="A170" s="6">
        <f>1795001207</f>
        <v>1795001207</v>
      </c>
      <c r="B170" s="7" t="s">
        <v>105</v>
      </c>
      <c r="C170" s="22">
        <f>12</f>
        <v>12</v>
      </c>
      <c r="D170" s="8">
        <f t="shared" si="21"/>
        <v>3.5</v>
      </c>
      <c r="E170" s="8">
        <f t="shared" si="20"/>
        <v>42</v>
      </c>
      <c r="F170" s="21"/>
    </row>
    <row r="171" spans="1:6" ht="17.5">
      <c r="A171" s="6">
        <f>1796201207</f>
        <v>1796201207</v>
      </c>
      <c r="B171" s="7" t="s">
        <v>106</v>
      </c>
      <c r="C171" s="22">
        <f>12</f>
        <v>12</v>
      </c>
      <c r="D171" s="8">
        <f t="shared" ref="D171:D176" si="22">2.5</f>
        <v>2.5</v>
      </c>
      <c r="E171" s="8">
        <f t="shared" si="20"/>
        <v>30</v>
      </c>
      <c r="F171" s="18" t="s">
        <v>142</v>
      </c>
    </row>
    <row r="172" spans="1:6" ht="17.5">
      <c r="A172" s="6">
        <f>1796101207</f>
        <v>1796101207</v>
      </c>
      <c r="B172" s="7" t="s">
        <v>107</v>
      </c>
      <c r="C172" s="22">
        <f>12</f>
        <v>12</v>
      </c>
      <c r="D172" s="8">
        <f t="shared" si="22"/>
        <v>2.5</v>
      </c>
      <c r="E172" s="8">
        <f>C172*D172</f>
        <v>30</v>
      </c>
      <c r="F172" s="18" t="s">
        <v>142</v>
      </c>
    </row>
    <row r="173" spans="1:6" ht="17.5">
      <c r="A173" s="6">
        <f>1796301207</f>
        <v>1796301207</v>
      </c>
      <c r="B173" s="7" t="s">
        <v>108</v>
      </c>
      <c r="C173" s="22">
        <f>12</f>
        <v>12</v>
      </c>
      <c r="D173" s="8">
        <f t="shared" si="22"/>
        <v>2.5</v>
      </c>
      <c r="E173" s="8">
        <f>C173*D173</f>
        <v>30</v>
      </c>
      <c r="F173" s="18" t="s">
        <v>142</v>
      </c>
    </row>
    <row r="174" spans="1:6" ht="17.5">
      <c r="A174" s="6">
        <f>1796001207</f>
        <v>1796001207</v>
      </c>
      <c r="B174" s="7" t="s">
        <v>109</v>
      </c>
      <c r="C174" s="22">
        <f>12</f>
        <v>12</v>
      </c>
      <c r="D174" s="8">
        <f t="shared" si="22"/>
        <v>2.5</v>
      </c>
      <c r="E174" s="8">
        <f>C174*D174</f>
        <v>30</v>
      </c>
      <c r="F174" s="18" t="s">
        <v>142</v>
      </c>
    </row>
    <row r="175" spans="1:6" ht="17.5">
      <c r="A175" s="6">
        <f>1796401207</f>
        <v>1796401207</v>
      </c>
      <c r="B175" s="7" t="s">
        <v>110</v>
      </c>
      <c r="C175" s="22">
        <f>12</f>
        <v>12</v>
      </c>
      <c r="D175" s="8">
        <f t="shared" si="22"/>
        <v>2.5</v>
      </c>
      <c r="E175" s="8">
        <f t="shared" si="20"/>
        <v>30</v>
      </c>
      <c r="F175" s="18" t="s">
        <v>142</v>
      </c>
    </row>
    <row r="176" spans="1:6" ht="17.5">
      <c r="A176" s="6">
        <f>1795901207</f>
        <v>1795901207</v>
      </c>
      <c r="B176" s="7" t="s">
        <v>111</v>
      </c>
      <c r="C176" s="22">
        <f>12</f>
        <v>12</v>
      </c>
      <c r="D176" s="8">
        <f t="shared" si="22"/>
        <v>2.5</v>
      </c>
      <c r="E176" s="8">
        <f t="shared" si="20"/>
        <v>30</v>
      </c>
      <c r="F176" s="18" t="s">
        <v>142</v>
      </c>
    </row>
    <row r="177" spans="1:6" ht="17.5">
      <c r="A177" s="6">
        <f>4214801200</f>
        <v>4214801200</v>
      </c>
      <c r="B177" s="7" t="s">
        <v>112</v>
      </c>
      <c r="C177" s="22">
        <f>12</f>
        <v>12</v>
      </c>
      <c r="D177" s="8">
        <f>4.25</f>
        <v>4.25</v>
      </c>
      <c r="E177" s="8">
        <f t="shared" si="20"/>
        <v>51</v>
      </c>
      <c r="F177" s="21"/>
    </row>
    <row r="178" spans="1:6" ht="17.5">
      <c r="A178" s="6">
        <f>4179403607</f>
        <v>4179403607</v>
      </c>
      <c r="B178" s="7" t="s">
        <v>113</v>
      </c>
      <c r="C178" s="22">
        <f>36</f>
        <v>36</v>
      </c>
      <c r="D178" s="8">
        <f>1.85</f>
        <v>1.85</v>
      </c>
      <c r="E178" s="8">
        <f t="shared" si="20"/>
        <v>66.600000000000009</v>
      </c>
      <c r="F178" s="21"/>
    </row>
    <row r="179" spans="1:6" ht="17.5">
      <c r="A179" s="6">
        <f>4215901207</f>
        <v>4215901207</v>
      </c>
      <c r="B179" s="7" t="s">
        <v>114</v>
      </c>
      <c r="C179" s="22">
        <f>12</f>
        <v>12</v>
      </c>
      <c r="D179" s="8">
        <f>4</f>
        <v>4</v>
      </c>
      <c r="E179" s="8">
        <f t="shared" si="20"/>
        <v>48</v>
      </c>
      <c r="F179" s="21"/>
    </row>
    <row r="180" spans="1:6" ht="18">
      <c r="A180" s="28" t="s">
        <v>185</v>
      </c>
      <c r="B180" s="28"/>
      <c r="C180" s="28"/>
      <c r="D180" s="28"/>
      <c r="E180" s="28"/>
      <c r="F180" s="28"/>
    </row>
    <row r="181" spans="1:6" ht="17.5">
      <c r="A181" s="16">
        <v>4286102407</v>
      </c>
      <c r="B181" s="16" t="s">
        <v>186</v>
      </c>
      <c r="C181" s="16">
        <v>24</v>
      </c>
      <c r="D181" s="17">
        <v>3.5</v>
      </c>
      <c r="E181" s="26">
        <f>C181*D181</f>
        <v>84</v>
      </c>
      <c r="F181" s="18" t="s">
        <v>195</v>
      </c>
    </row>
    <row r="182" spans="1:6" ht="17.5">
      <c r="A182" s="16">
        <v>4265802407</v>
      </c>
      <c r="B182" s="16" t="s">
        <v>187</v>
      </c>
      <c r="C182" s="16">
        <v>24</v>
      </c>
      <c r="D182" s="17">
        <v>3.75</v>
      </c>
      <c r="E182" s="26">
        <f t="shared" ref="E182:E188" si="23">C182*D182</f>
        <v>90</v>
      </c>
      <c r="F182" s="18" t="s">
        <v>195</v>
      </c>
    </row>
    <row r="183" spans="1:6" ht="17.5">
      <c r="A183" s="16">
        <v>4265701207</v>
      </c>
      <c r="B183" s="16" t="s">
        <v>188</v>
      </c>
      <c r="C183" s="16">
        <v>12</v>
      </c>
      <c r="D183" s="17">
        <v>4.5</v>
      </c>
      <c r="E183" s="26">
        <f t="shared" si="23"/>
        <v>54</v>
      </c>
      <c r="F183" s="18" t="s">
        <v>195</v>
      </c>
    </row>
    <row r="184" spans="1:6" ht="17.5">
      <c r="A184" s="16">
        <v>4265902407</v>
      </c>
      <c r="B184" s="16" t="s">
        <v>189</v>
      </c>
      <c r="C184" s="16">
        <v>24</v>
      </c>
      <c r="D184" s="17">
        <v>4</v>
      </c>
      <c r="E184" s="26">
        <f t="shared" si="23"/>
        <v>96</v>
      </c>
      <c r="F184" s="18" t="s">
        <v>195</v>
      </c>
    </row>
    <row r="185" spans="1:6" ht="17.5">
      <c r="A185" s="16">
        <v>4265102407</v>
      </c>
      <c r="B185" s="16" t="s">
        <v>190</v>
      </c>
      <c r="C185" s="16">
        <v>24</v>
      </c>
      <c r="D185" s="17">
        <v>3.75</v>
      </c>
      <c r="E185" s="26">
        <f t="shared" si="23"/>
        <v>90</v>
      </c>
      <c r="F185" s="18" t="s">
        <v>195</v>
      </c>
    </row>
    <row r="186" spans="1:6" ht="17.5">
      <c r="A186" s="16">
        <v>4265001200</v>
      </c>
      <c r="B186" s="16" t="s">
        <v>191</v>
      </c>
      <c r="C186" s="16">
        <v>12</v>
      </c>
      <c r="D186" s="17">
        <v>4</v>
      </c>
      <c r="E186" s="26">
        <f t="shared" si="23"/>
        <v>48</v>
      </c>
      <c r="F186" s="18" t="s">
        <v>195</v>
      </c>
    </row>
    <row r="187" spans="1:6" ht="17.5">
      <c r="A187" s="16">
        <v>4266001200</v>
      </c>
      <c r="B187" s="16" t="s">
        <v>192</v>
      </c>
      <c r="C187" s="16">
        <v>12</v>
      </c>
      <c r="D187" s="17">
        <v>4</v>
      </c>
      <c r="E187" s="26">
        <f t="shared" si="23"/>
        <v>48</v>
      </c>
      <c r="F187" s="18" t="s">
        <v>195</v>
      </c>
    </row>
    <row r="188" spans="1:6" ht="17.5">
      <c r="A188" s="16">
        <v>4266301200</v>
      </c>
      <c r="B188" s="16" t="s">
        <v>194</v>
      </c>
      <c r="C188" s="16">
        <v>12</v>
      </c>
      <c r="D188" s="17">
        <v>4</v>
      </c>
      <c r="E188" s="26">
        <f t="shared" si="23"/>
        <v>48</v>
      </c>
      <c r="F188" s="18" t="s">
        <v>195</v>
      </c>
    </row>
    <row r="189" spans="1:6">
      <c r="A189" s="21"/>
      <c r="B189" s="21"/>
      <c r="C189" s="21"/>
      <c r="D189" s="27"/>
      <c r="E189" s="21"/>
      <c r="F189" s="21"/>
    </row>
  </sheetData>
  <mergeCells count="13">
    <mergeCell ref="A180:F180"/>
    <mergeCell ref="A1:F1"/>
    <mergeCell ref="A109:F109"/>
    <mergeCell ref="A114:F114"/>
    <mergeCell ref="A121:F121"/>
    <mergeCell ref="A135:F135"/>
    <mergeCell ref="A138:F138"/>
    <mergeCell ref="A147:F147"/>
    <mergeCell ref="A2:F2"/>
    <mergeCell ref="A44:F44"/>
    <mergeCell ref="A72:F72"/>
    <mergeCell ref="A88:F88"/>
    <mergeCell ref="A91:F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Bosnjak</dc:creator>
  <cp:lastModifiedBy>Paula Federici</cp:lastModifiedBy>
  <dcterms:created xsi:type="dcterms:W3CDTF">2025-12-18T20:28:57Z</dcterms:created>
  <dcterms:modified xsi:type="dcterms:W3CDTF">2026-03-22T20:26:11Z</dcterms:modified>
</cp:coreProperties>
</file>