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hare PRIVATE\PRICE LISTS\"/>
    </mc:Choice>
  </mc:AlternateContent>
  <xr:revisionPtr revIDLastSave="0" documentId="8_{B84FC59E-97E5-416E-AC0D-3EC242E63EBE}" xr6:coauthVersionLast="47" xr6:coauthVersionMax="47" xr10:uidLastSave="{00000000-0000-0000-0000-000000000000}"/>
  <bookViews>
    <workbookView xWindow="-120" yWindow="-120" windowWidth="29040" windowHeight="15720" xr2:uid="{D8C88812-54C2-4F92-AE95-BD0975643694}"/>
  </bookViews>
  <sheets>
    <sheet name="Sheet1" sheetId="1" r:id="rId1"/>
  </sheets>
  <definedNames>
    <definedName name="_xlnm._FilterDatabase" localSheetId="0" hidden="1">Sheet1!$A$1:$AM$1515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</calcChain>
</file>

<file path=xl/sharedStrings.xml><?xml version="1.0" encoding="utf-8"?>
<sst xmlns="http://schemas.openxmlformats.org/spreadsheetml/2006/main" count="11381" uniqueCount="7099">
  <si>
    <t>Item No.</t>
  </si>
  <si>
    <t>Item Description</t>
  </si>
  <si>
    <t>Group Name</t>
  </si>
  <si>
    <t>HTS Code</t>
  </si>
  <si>
    <t>Country of Origin</t>
  </si>
  <si>
    <t>Picture</t>
  </si>
  <si>
    <t>Qty Cases Per Pallet</t>
  </si>
  <si>
    <t>Case Qty</t>
  </si>
  <si>
    <t>Case Length</t>
  </si>
  <si>
    <t>Case Width</t>
  </si>
  <si>
    <t>Case Height</t>
  </si>
  <si>
    <t>Case Volume</t>
  </si>
  <si>
    <t>Case Weight</t>
  </si>
  <si>
    <t>Case Barcode</t>
  </si>
  <si>
    <t>Box Qty</t>
  </si>
  <si>
    <t>Box Length</t>
  </si>
  <si>
    <t>Box Width</t>
  </si>
  <si>
    <t>Box Height</t>
  </si>
  <si>
    <t>Box Volume</t>
  </si>
  <si>
    <t>Box Weight</t>
  </si>
  <si>
    <t>Box Barcode</t>
  </si>
  <si>
    <t>EA Length</t>
  </si>
  <si>
    <t>EA Width</t>
  </si>
  <si>
    <t>EA Height</t>
  </si>
  <si>
    <t>EA Volume</t>
  </si>
  <si>
    <t>EA Weight</t>
  </si>
  <si>
    <t>EA UPC</t>
  </si>
  <si>
    <t>01707</t>
  </si>
  <si>
    <t>ERIC CARLE Coloring &amp; Activity</t>
  </si>
  <si>
    <t>BOOKS - ACTIVITY</t>
  </si>
  <si>
    <t>4901000000</t>
  </si>
  <si>
    <t>USA</t>
  </si>
  <si>
    <t>20088908170708</t>
  </si>
  <si>
    <t>088908170704</t>
  </si>
  <si>
    <t>1011</t>
  </si>
  <si>
    <t>BAZIC 17" Clair Clear Backpack</t>
  </si>
  <si>
    <t>BACKPACKS</t>
  </si>
  <si>
    <t>4202923020</t>
  </si>
  <si>
    <t>CHINA</t>
  </si>
  <si>
    <t>20764608010116</t>
  </si>
  <si>
    <t>764608010112</t>
  </si>
  <si>
    <t>1019</t>
  </si>
  <si>
    <t>BAZIC 15" Clair Clear Backpack</t>
  </si>
  <si>
    <t>4202924500</t>
  </si>
  <si>
    <t>20764608010192</t>
  </si>
  <si>
    <t>764608010198</t>
  </si>
  <si>
    <t>1030</t>
  </si>
  <si>
    <t>BAZIC 16" Black Basic Backpack</t>
  </si>
  <si>
    <t>4202923120</t>
  </si>
  <si>
    <t>20764608010307</t>
  </si>
  <si>
    <t>764608010303</t>
  </si>
  <si>
    <t>1031</t>
  </si>
  <si>
    <t>BAZIC 16" Blue Basic Backpack</t>
  </si>
  <si>
    <t>20764608010314</t>
  </si>
  <si>
    <t>764608010310</t>
  </si>
  <si>
    <t>1032</t>
  </si>
  <si>
    <t>BAZIC 16" Red Basic Backpack</t>
  </si>
  <si>
    <t>20764608010321</t>
  </si>
  <si>
    <t>764608010327</t>
  </si>
  <si>
    <t>1033</t>
  </si>
  <si>
    <t>BAZIC 16" Green Basic Backpack</t>
  </si>
  <si>
    <t>20764608010338</t>
  </si>
  <si>
    <t>764608010334</t>
  </si>
  <si>
    <t>103309</t>
  </si>
  <si>
    <t>HAMMERMILL 8.5" X 11" Blue Colored Paper (10 Reams/Case)</t>
  </si>
  <si>
    <t>COPY PAPER</t>
  </si>
  <si>
    <t>4802564000</t>
  </si>
  <si>
    <t>50010199103302</t>
  </si>
  <si>
    <t>010199003300</t>
  </si>
  <si>
    <t>103366</t>
  </si>
  <si>
    <t>HAMMERMILL 8.5" X 11" Green Colored Paper (10 Reams/Case)</t>
  </si>
  <si>
    <t>50010199103364</t>
  </si>
  <si>
    <t>010199003362</t>
  </si>
  <si>
    <t>103382</t>
  </si>
  <si>
    <t>HAMMERMILL 8.5" X 11" Pink Colored Paper (10 Reams/Case)</t>
  </si>
  <si>
    <t>50010199103388</t>
  </si>
  <si>
    <t>010199003386</t>
  </si>
  <si>
    <t>1034</t>
  </si>
  <si>
    <t>BAZIC 16" Lime Green Basic Backpack</t>
  </si>
  <si>
    <t>20764608010345</t>
  </si>
  <si>
    <t>764608010341</t>
  </si>
  <si>
    <t>1036</t>
  </si>
  <si>
    <t>BAZIC 16" Fuchsia Basic Backpack</t>
  </si>
  <si>
    <t>20764608010369</t>
  </si>
  <si>
    <t>764608010365</t>
  </si>
  <si>
    <t>1037</t>
  </si>
  <si>
    <t>BAZIC 16" Purple Basic Backpack</t>
  </si>
  <si>
    <t>20764608010376</t>
  </si>
  <si>
    <t>764608010372</t>
  </si>
  <si>
    <t>1039</t>
  </si>
  <si>
    <t>BAZIC 16" Burgundy Basic Backpack</t>
  </si>
  <si>
    <t>20764608010390</t>
  </si>
  <si>
    <t>764608010396</t>
  </si>
  <si>
    <t>1040</t>
  </si>
  <si>
    <t>BAZIC 16" Navy Blue Basic Backpack</t>
  </si>
  <si>
    <t>20764608010406</t>
  </si>
  <si>
    <t>764608010402</t>
  </si>
  <si>
    <t>1041</t>
  </si>
  <si>
    <t>BAZIC 16" Gray Basic Backpack</t>
  </si>
  <si>
    <t>20764608010413</t>
  </si>
  <si>
    <t>764608010419</t>
  </si>
  <si>
    <t>1042</t>
  </si>
  <si>
    <t>BAZIC 16" Mustard Basic Backpack</t>
  </si>
  <si>
    <t>20764608010420</t>
  </si>
  <si>
    <t>764608010426</t>
  </si>
  <si>
    <t>105</t>
  </si>
  <si>
    <t>KAPPA Super Jumbo Play Pad - Digest Size</t>
  </si>
  <si>
    <t>20088908110506</t>
  </si>
  <si>
    <t>088908110502</t>
  </si>
  <si>
    <t>1050</t>
  </si>
  <si>
    <t>BAZIC 17" Black Classic Backpack</t>
  </si>
  <si>
    <t>20764608010505</t>
  </si>
  <si>
    <t>764608010501</t>
  </si>
  <si>
    <t>1051</t>
  </si>
  <si>
    <t>BAZIC 17" Blue Classic Backpack</t>
  </si>
  <si>
    <t>20764608010512</t>
  </si>
  <si>
    <t>764608010518</t>
  </si>
  <si>
    <t>1052</t>
  </si>
  <si>
    <t>BAZIC 17" Red Classic Backpack</t>
  </si>
  <si>
    <t>20764608010529</t>
  </si>
  <si>
    <t>764608010525</t>
  </si>
  <si>
    <t>1053</t>
  </si>
  <si>
    <t>BAZIC 17" Green Classic Backpack</t>
  </si>
  <si>
    <t>20764608010536</t>
  </si>
  <si>
    <t>764608010532</t>
  </si>
  <si>
    <t>1054</t>
  </si>
  <si>
    <t>BAZIC 17" Lime Green Classic Backpack</t>
  </si>
  <si>
    <t>20764608010543</t>
  </si>
  <si>
    <t>764608010549</t>
  </si>
  <si>
    <t>1056</t>
  </si>
  <si>
    <t>BAZIC 17" Fuchsia Classic Backpack</t>
  </si>
  <si>
    <t>20764608010567</t>
  </si>
  <si>
    <t>764608010563</t>
  </si>
  <si>
    <t>1057</t>
  </si>
  <si>
    <t>BAZIC 17" Purple Classic Backpack</t>
  </si>
  <si>
    <t>20764608010574</t>
  </si>
  <si>
    <t>764608010570</t>
  </si>
  <si>
    <t>1059</t>
  </si>
  <si>
    <t>BAZIC 17" Burgundy Classic Backpack</t>
  </si>
  <si>
    <t>20764608010598</t>
  </si>
  <si>
    <t>764608010594</t>
  </si>
  <si>
    <t>1060</t>
  </si>
  <si>
    <t>BAZIC 17" Navy Blue Classic Backpack</t>
  </si>
  <si>
    <t>20764608010604</t>
  </si>
  <si>
    <t>764608010600</t>
  </si>
  <si>
    <t>1061</t>
  </si>
  <si>
    <t>BAZIC 17" Gray Classic Backpack</t>
  </si>
  <si>
    <t>20764608010611</t>
  </si>
  <si>
    <t>764608010617</t>
  </si>
  <si>
    <t>1062</t>
  </si>
  <si>
    <t>BAZIC 17" Mustard Classic Backpack</t>
  </si>
  <si>
    <t>20764608010628</t>
  </si>
  <si>
    <t>764608010624</t>
  </si>
  <si>
    <t>1080</t>
  </si>
  <si>
    <t>BAZIC 17" Olympus Backpack - Assorted Color</t>
  </si>
  <si>
    <t>20764608010802</t>
  </si>
  <si>
    <t>764608010808</t>
  </si>
  <si>
    <t>111</t>
  </si>
  <si>
    <t>BAZIC Carton Cutters (2/Pack)</t>
  </si>
  <si>
    <t>CUTTERS</t>
  </si>
  <si>
    <t>8203406000</t>
  </si>
  <si>
    <t>20764608001114</t>
  </si>
  <si>
    <t>10764608001117</t>
  </si>
  <si>
    <t>764608001110</t>
  </si>
  <si>
    <t>112</t>
  </si>
  <si>
    <t>BAZIC Carton Cutters w/ 4 Replacement Blades in tube</t>
  </si>
  <si>
    <t>20764608001121</t>
  </si>
  <si>
    <t>10764608001124</t>
  </si>
  <si>
    <t>764608001127</t>
  </si>
  <si>
    <t>114</t>
  </si>
  <si>
    <t>BAZIC Multipurpose Utility Knife</t>
  </si>
  <si>
    <t>20764608001145</t>
  </si>
  <si>
    <t>10764608001148</t>
  </si>
  <si>
    <t>764608001141</t>
  </si>
  <si>
    <t>115</t>
  </si>
  <si>
    <t>BAZIC Razor Replacement Blade with Tube (8/Tube)</t>
  </si>
  <si>
    <t>20764608001152</t>
  </si>
  <si>
    <t>10764608001155</t>
  </si>
  <si>
    <t>764608001158</t>
  </si>
  <si>
    <t>117</t>
  </si>
  <si>
    <t>BAZIC Utility Knife Replacement Blade with tube (8/Tube)</t>
  </si>
  <si>
    <t>20764608001176</t>
  </si>
  <si>
    <t>10764608001179</t>
  </si>
  <si>
    <t>764608001172</t>
  </si>
  <si>
    <t>120</t>
  </si>
  <si>
    <t>BAZIC Steel Top Multipurpose Cutter w/ Cushion Grip</t>
  </si>
  <si>
    <t>20764608001206</t>
  </si>
  <si>
    <t>10764608001209</t>
  </si>
  <si>
    <t>764608001202</t>
  </si>
  <si>
    <t>1200</t>
  </si>
  <si>
    <t>BAZIC Black Fine Tip Dry-Erase Markers (4/Pack)</t>
  </si>
  <si>
    <t>MARKERS - DRY ERASE</t>
  </si>
  <si>
    <t>9608200000</t>
  </si>
  <si>
    <t>20764608012004</t>
  </si>
  <si>
    <t>10764608012007</t>
  </si>
  <si>
    <t>764608012000</t>
  </si>
  <si>
    <t>12009</t>
  </si>
  <si>
    <t>MY FIRST Coloring &amp; Activity Book</t>
  </si>
  <si>
    <t>4903000000</t>
  </si>
  <si>
    <t>20814625012003</t>
  </si>
  <si>
    <t>814625012009</t>
  </si>
  <si>
    <t>1201</t>
  </si>
  <si>
    <t>BAZIC Assorted Colors Fine Tip Dry-Erase Markers (4/Pack)</t>
  </si>
  <si>
    <t>20764608012011</t>
  </si>
  <si>
    <t>10764608012014</t>
  </si>
  <si>
    <t>764608012017</t>
  </si>
  <si>
    <t>1202</t>
  </si>
  <si>
    <t>BAZIC Assorted Colors Fine Tip Dry-Erase Markers (6/Pack)</t>
  </si>
  <si>
    <t>20764608012028</t>
  </si>
  <si>
    <t>10764608012021</t>
  </si>
  <si>
    <t>764608012024</t>
  </si>
  <si>
    <t>1203</t>
  </si>
  <si>
    <t>BAZIC Bright Colors Fine Tip Dry-Erase Markers (6/Pack)</t>
  </si>
  <si>
    <t>20764608012035</t>
  </si>
  <si>
    <t>10764608012038</t>
  </si>
  <si>
    <t>764608012031</t>
  </si>
  <si>
    <t>1204</t>
  </si>
  <si>
    <t>BAZIC Bright Colors Fine Tip Dry-Erase Markers (4/Pack)</t>
  </si>
  <si>
    <t>20764608012042</t>
  </si>
  <si>
    <t>10764608012045</t>
  </si>
  <si>
    <t>764608012048</t>
  </si>
  <si>
    <t>1206</t>
  </si>
  <si>
    <t>BAZIC Black Fine Tip Permanent Markers w/ Pocket Clip (5/Pack)</t>
  </si>
  <si>
    <t>MARKERS - PERMANENT</t>
  </si>
  <si>
    <t>20764608012066</t>
  </si>
  <si>
    <t>10764608012069</t>
  </si>
  <si>
    <t>764608012062</t>
  </si>
  <si>
    <t>1207</t>
  </si>
  <si>
    <t>BAZIC Dry Erase Starter Kit</t>
  </si>
  <si>
    <t>20764608012073</t>
  </si>
  <si>
    <t>764608012079</t>
  </si>
  <si>
    <t>1208</t>
  </si>
  <si>
    <t>BAZIC 3 Assorted Colors Chisel Tip Dry-Erase Markers w/ Eraser</t>
  </si>
  <si>
    <t>20764608012080</t>
  </si>
  <si>
    <t>10764608012083</t>
  </si>
  <si>
    <t>764608012086</t>
  </si>
  <si>
    <t>1209</t>
  </si>
  <si>
    <t>BAZIC Bright Colors Fine Tip Permanent Markers w/ Pocket Clip (5/Pack)</t>
  </si>
  <si>
    <t>20764608012097</t>
  </si>
  <si>
    <t>10764608012090</t>
  </si>
  <si>
    <t>764608012093</t>
  </si>
  <si>
    <t>1210</t>
  </si>
  <si>
    <t>BAZIC Assorted Colors Fine Tip Permanent Markers w/ Pocket Clip (5/Pack)</t>
  </si>
  <si>
    <t>20764608012103</t>
  </si>
  <si>
    <t>10764608012106</t>
  </si>
  <si>
    <t>764608012109</t>
  </si>
  <si>
    <t>12108</t>
  </si>
  <si>
    <t>JUMBO Fun Coloring &amp; Activity Book</t>
  </si>
  <si>
    <t>20814625012102</t>
  </si>
  <si>
    <t>814625012108</t>
  </si>
  <si>
    <t>1212</t>
  </si>
  <si>
    <t>BAZIC Liquid Chalk Markers (8/Pack)</t>
  </si>
  <si>
    <t>MARKERS - ART</t>
  </si>
  <si>
    <t>20764608012127</t>
  </si>
  <si>
    <t>10764608012120</t>
  </si>
  <si>
    <t>764608012123</t>
  </si>
  <si>
    <t>12122</t>
  </si>
  <si>
    <t>JUMBO PRINCESS Coloring &amp; Activity Book</t>
  </si>
  <si>
    <t>20814625012126</t>
  </si>
  <si>
    <t>814625012122</t>
  </si>
  <si>
    <t>1213</t>
  </si>
  <si>
    <t>BAZIC 8 mm Jumbo Chisel Tip Permanent Markers (2/Pack)</t>
  </si>
  <si>
    <t>20764608012134</t>
  </si>
  <si>
    <t>10764608012137</t>
  </si>
  <si>
    <t>764608012130</t>
  </si>
  <si>
    <t>1214</t>
  </si>
  <si>
    <t>BAZIC 5 Colors Dual-Tip Creative Markers</t>
  </si>
  <si>
    <t>MARKERS - SPECIALTY</t>
  </si>
  <si>
    <t>20764608012141</t>
  </si>
  <si>
    <t>10764608012144</t>
  </si>
  <si>
    <t>764608012147</t>
  </si>
  <si>
    <t>12146</t>
  </si>
  <si>
    <t>JUMBO FAIRIES / MERMAIDS Coloring &amp; Activity Book</t>
  </si>
  <si>
    <t>20814625012140</t>
  </si>
  <si>
    <t>814625012146</t>
  </si>
  <si>
    <t>1215</t>
  </si>
  <si>
    <t>BAZIC 15 Colors Dual-Tip Creative Markers</t>
  </si>
  <si>
    <t>20764608012158</t>
  </si>
  <si>
    <t>764608012154</t>
  </si>
  <si>
    <t>12153</t>
  </si>
  <si>
    <t>JUMBO MY FIRST Coloring Book</t>
  </si>
  <si>
    <t>20814625012157</t>
  </si>
  <si>
    <t>814625012153</t>
  </si>
  <si>
    <t>1216</t>
  </si>
  <si>
    <t>BAZIC Assorted Colors Chisel Tip Jumbo Permanent Markers (3/Pk)</t>
  </si>
  <si>
    <t>20764608012165</t>
  </si>
  <si>
    <t>10764608012168</t>
  </si>
  <si>
    <t>764608012161</t>
  </si>
  <si>
    <t>1217</t>
  </si>
  <si>
    <t>BAZIC Black Chisel Tip Jumbo Permanent Markers (3/Pack)</t>
  </si>
  <si>
    <t>20764608012172</t>
  </si>
  <si>
    <t>10764608012175</t>
  </si>
  <si>
    <t>764608012178</t>
  </si>
  <si>
    <t>1218</t>
  </si>
  <si>
    <t>BAZIC White Liquid Chalk Marker</t>
  </si>
  <si>
    <t>20764608012189</t>
  </si>
  <si>
    <t>10764608012182</t>
  </si>
  <si>
    <t>764608012185</t>
  </si>
  <si>
    <t>1219</t>
  </si>
  <si>
    <t>BAZIC Color Liquid Chalk Marker</t>
  </si>
  <si>
    <t>20764608012196</t>
  </si>
  <si>
    <t>10764608012199</t>
  </si>
  <si>
    <t>764608012192</t>
  </si>
  <si>
    <t>1220</t>
  </si>
  <si>
    <t>BAZIC 10 Colors Broad Line Mini Washable Markers</t>
  </si>
  <si>
    <t>MARKERS - COLORING</t>
  </si>
  <si>
    <t>20764608012202</t>
  </si>
  <si>
    <t>10764608012205</t>
  </si>
  <si>
    <t>764608012208</t>
  </si>
  <si>
    <t>1223</t>
  </si>
  <si>
    <t>BAZIC 10 Classic Colors Broad Line Jumbo Washable Markers</t>
  </si>
  <si>
    <t>20764608012233</t>
  </si>
  <si>
    <t>10764608012236</t>
  </si>
  <si>
    <t>764608012239</t>
  </si>
  <si>
    <t>1224</t>
  </si>
  <si>
    <t>BAZIC 10 Colors Super Tip Washable Markers</t>
  </si>
  <si>
    <t>20764608012240</t>
  </si>
  <si>
    <t>10764608012243</t>
  </si>
  <si>
    <t>764608012246</t>
  </si>
  <si>
    <t>1225</t>
  </si>
  <si>
    <t>BAZIC 8 Colors Broad Line Jumbo Washable Markers</t>
  </si>
  <si>
    <t>20764608012257</t>
  </si>
  <si>
    <t>10764608012250</t>
  </si>
  <si>
    <t>764608012253</t>
  </si>
  <si>
    <t>1226</t>
  </si>
  <si>
    <t>BAZIC Washable Dot Marker</t>
  </si>
  <si>
    <t>20764608012264</t>
  </si>
  <si>
    <t>10764608012267</t>
  </si>
  <si>
    <t>764608012260</t>
  </si>
  <si>
    <t>1227</t>
  </si>
  <si>
    <t>BAZIC 6 Colors Washable Dot Markers</t>
  </si>
  <si>
    <t>20764608012271</t>
  </si>
  <si>
    <t>764608012277</t>
  </si>
  <si>
    <t>1228</t>
  </si>
  <si>
    <t>BAZIC 8 Colors Jumbo Triangle Washable Markers</t>
  </si>
  <si>
    <t>20764608012288</t>
  </si>
  <si>
    <t>10764608012281</t>
  </si>
  <si>
    <t>764608012284</t>
  </si>
  <si>
    <t>1229-A</t>
  </si>
  <si>
    <t>BAZIC 6 Primary Colors Dual Tip Sketch Markers</t>
  </si>
  <si>
    <t>40764608012299</t>
  </si>
  <si>
    <t>30764608012292</t>
  </si>
  <si>
    <t>764608012291</t>
  </si>
  <si>
    <t>1230-A</t>
  </si>
  <si>
    <t>BAZIC 6 Fluorescent Colors Dual Tip Sketch Markers</t>
  </si>
  <si>
    <t>40764608012305</t>
  </si>
  <si>
    <t>30764608012308</t>
  </si>
  <si>
    <t>764608012307</t>
  </si>
  <si>
    <t>1231-A</t>
  </si>
  <si>
    <t>BAZIC 6 Pastel Colors Dual Tip Sketch Markers</t>
  </si>
  <si>
    <t>40764608012312</t>
  </si>
  <si>
    <t>30764608012315</t>
  </si>
  <si>
    <t>764608012314</t>
  </si>
  <si>
    <t>1234</t>
  </si>
  <si>
    <t>BAZIC 8 Double-Tip Washable Markers</t>
  </si>
  <si>
    <t>20764608012349</t>
  </si>
  <si>
    <t>10764608012342</t>
  </si>
  <si>
    <t>764608012345</t>
  </si>
  <si>
    <t>1235</t>
  </si>
  <si>
    <t>BAZIC 8 Colors Broad Line Jumbo Washable Markers Classroom Pack (200 Ct)</t>
  </si>
  <si>
    <t>20764608012356</t>
  </si>
  <si>
    <t>764608012352</t>
  </si>
  <si>
    <t>1236</t>
  </si>
  <si>
    <t>BAZIC 6 Metallic Colors Markers</t>
  </si>
  <si>
    <t>20764608012363</t>
  </si>
  <si>
    <t>10764608012366</t>
  </si>
  <si>
    <t>764608012369</t>
  </si>
  <si>
    <t>1237</t>
  </si>
  <si>
    <t>BAZIC Silver &amp; Gold Metallic Markers (2/Pack)</t>
  </si>
  <si>
    <t>20764608012370</t>
  </si>
  <si>
    <t>10764608012373</t>
  </si>
  <si>
    <t>764608012376</t>
  </si>
  <si>
    <t>1238</t>
  </si>
  <si>
    <t>BAZIC Fantasia 12 Colors Washable Brush Markers</t>
  </si>
  <si>
    <t>20764608012387</t>
  </si>
  <si>
    <t>10764608012380</t>
  </si>
  <si>
    <t>764608012383</t>
  </si>
  <si>
    <t>1239</t>
  </si>
  <si>
    <t>BAZIC Fantasia 12 Colors Scented Washable Brush Markers</t>
  </si>
  <si>
    <t>20764608012394</t>
  </si>
  <si>
    <t>10764608012397</t>
  </si>
  <si>
    <t>764608012390</t>
  </si>
  <si>
    <t>12399</t>
  </si>
  <si>
    <t>BIBLE STORIES Coloring Book</t>
  </si>
  <si>
    <t>20814625012393</t>
  </si>
  <si>
    <t>814625012399</t>
  </si>
  <si>
    <t>1240</t>
  </si>
  <si>
    <t>BAZIC 40 ml Bingo Marker</t>
  </si>
  <si>
    <t>20764608012400</t>
  </si>
  <si>
    <t>10764608012403</t>
  </si>
  <si>
    <t>764608012406</t>
  </si>
  <si>
    <t>1241</t>
  </si>
  <si>
    <t>BAZIC Black Double-Tip Permanent Markers (2/Pack)</t>
  </si>
  <si>
    <t>20764608012417</t>
  </si>
  <si>
    <t>10764608012410</t>
  </si>
  <si>
    <t>764608012413</t>
  </si>
  <si>
    <t>1242</t>
  </si>
  <si>
    <t>BAZIC Assorted Colors Double-Tip Permanent Markers (3/Pack)</t>
  </si>
  <si>
    <t>20764608012424</t>
  </si>
  <si>
    <t>10764608012427</t>
  </si>
  <si>
    <t>764608012420</t>
  </si>
  <si>
    <t>1245</t>
  </si>
  <si>
    <t>BAZIC Assorted Colors Chisel Tip Jumbo Permanent Markers w/ Grip (3/Pack)</t>
  </si>
  <si>
    <t>20764608012455</t>
  </si>
  <si>
    <t>10764608012458</t>
  </si>
  <si>
    <t>764608012451</t>
  </si>
  <si>
    <t>1246</t>
  </si>
  <si>
    <t>BAZIC Black Chisel Tip Jumbo Permanent Markers w/ Grip (3/Pack)</t>
  </si>
  <si>
    <t>20764608012462</t>
  </si>
  <si>
    <t>10764608012465</t>
  </si>
  <si>
    <t>764608012468</t>
  </si>
  <si>
    <t>1247</t>
  </si>
  <si>
    <t>BAZIC Assorted Colors Chisel Tip Desk Style Permanent Markers (3/Pack)</t>
  </si>
  <si>
    <t>20764608012479</t>
  </si>
  <si>
    <t>10764608012472</t>
  </si>
  <si>
    <t>764608012475</t>
  </si>
  <si>
    <t>1248</t>
  </si>
  <si>
    <t>BAZIC Black Chisel Tip Desk Style Permanent Markers (3/Pack)</t>
  </si>
  <si>
    <t>20764608012486</t>
  </si>
  <si>
    <t>10764608012489</t>
  </si>
  <si>
    <t>764608012482</t>
  </si>
  <si>
    <t>1249</t>
  </si>
  <si>
    <t>BAZIC Bright Colors Chisel Tip Dry-Erase Markers (3/Pack)</t>
  </si>
  <si>
    <t>20764608012493</t>
  </si>
  <si>
    <t>10764608012496</t>
  </si>
  <si>
    <t>764608012499</t>
  </si>
  <si>
    <t>1250</t>
  </si>
  <si>
    <t>BAZIC Assorted Colors Chisel Tip Dry-Erase Markers (3/Pack)</t>
  </si>
  <si>
    <t>20764608012509</t>
  </si>
  <si>
    <t>10764608012502</t>
  </si>
  <si>
    <t>764608012505</t>
  </si>
  <si>
    <t>12504</t>
  </si>
  <si>
    <t>JUMBO CRAZY CARZZZ Coloring &amp; Activity Books</t>
  </si>
  <si>
    <t>20814625012508</t>
  </si>
  <si>
    <t>814625012580</t>
  </si>
  <si>
    <t>1251</t>
  </si>
  <si>
    <t>BAZIC Black Chisel Tip Dry-Erase Markers (3/Pack)</t>
  </si>
  <si>
    <t>20764608012516</t>
  </si>
  <si>
    <t>10764608012519</t>
  </si>
  <si>
    <t>764608012512</t>
  </si>
  <si>
    <t>1254</t>
  </si>
  <si>
    <t>BAZIC Bright Colors Magnetic Dry-Erase Markers (3/Pack)</t>
  </si>
  <si>
    <t>20764608012547</t>
  </si>
  <si>
    <t>10764608012540</t>
  </si>
  <si>
    <t>764608012543</t>
  </si>
  <si>
    <t>1255</t>
  </si>
  <si>
    <t>BAZIC Assorted Colors Magnetic Dry-Erase Markers (3/Pack)</t>
  </si>
  <si>
    <t>20764608012554</t>
  </si>
  <si>
    <t>10764608012557</t>
  </si>
  <si>
    <t>764608012550</t>
  </si>
  <si>
    <t>1256</t>
  </si>
  <si>
    <t>BAZIC Bright Colors Magnetic Dry-Erase Markers (6/Pack)</t>
  </si>
  <si>
    <t>20764608012561</t>
  </si>
  <si>
    <t>10764608012564</t>
  </si>
  <si>
    <t>764608012567</t>
  </si>
  <si>
    <t>1257</t>
  </si>
  <si>
    <t>BAZIC Assorted Colors Chisel Tip Dry-Erase Markers (4/Pack)</t>
  </si>
  <si>
    <t>20764608012578</t>
  </si>
  <si>
    <t>10764608012571</t>
  </si>
  <si>
    <t>764608012574</t>
  </si>
  <si>
    <t>1258</t>
  </si>
  <si>
    <t>BAZIC Assorted Colors Magnetic Dry-Erase Markers (6/Pack)</t>
  </si>
  <si>
    <t>20764608012585</t>
  </si>
  <si>
    <t>10764608012588</t>
  </si>
  <si>
    <t>764608012581</t>
  </si>
  <si>
    <t>1259</t>
  </si>
  <si>
    <t>BAZIC Bright Colors Chisel Tip Dry-Erase Markers (6/Pack)</t>
  </si>
  <si>
    <t>20764608012592</t>
  </si>
  <si>
    <t>10764608012595</t>
  </si>
  <si>
    <t>764608012598</t>
  </si>
  <si>
    <t>1260</t>
  </si>
  <si>
    <t>BAZIC Assorted Colors Chisel Tip Desk Style Permanent Markers (4/Pack)</t>
  </si>
  <si>
    <t>20764608012608</t>
  </si>
  <si>
    <t>10764608012601</t>
  </si>
  <si>
    <t>764608012604</t>
  </si>
  <si>
    <t>12601</t>
  </si>
  <si>
    <t>KAPPA Christmas Coloring &amp; Activity Book</t>
  </si>
  <si>
    <t>20088908126019</t>
  </si>
  <si>
    <t>088908126015</t>
  </si>
  <si>
    <t>12627</t>
  </si>
  <si>
    <t>DINOSAURS Coloring &amp; Activity Book</t>
  </si>
  <si>
    <t>20814625012621</t>
  </si>
  <si>
    <t>814625012627</t>
  </si>
  <si>
    <t>1263</t>
  </si>
  <si>
    <t>BAZIC Fancy Colors Mini Fine Point Permanent Markers w/ Cap Clip (5/Pack)</t>
  </si>
  <si>
    <t>20764608012639</t>
  </si>
  <si>
    <t>10764608012632</t>
  </si>
  <si>
    <t>764608012635</t>
  </si>
  <si>
    <t>1264</t>
  </si>
  <si>
    <t>BAZIC 10 Colors Fine Line Washable Markers</t>
  </si>
  <si>
    <t>20764608012646</t>
  </si>
  <si>
    <t>10764608012649</t>
  </si>
  <si>
    <t>764608012642</t>
  </si>
  <si>
    <t>1265</t>
  </si>
  <si>
    <t>BAZIC 20 Colors Fine Line Washable Markers</t>
  </si>
  <si>
    <t>20764608012653</t>
  </si>
  <si>
    <t>10764608012656</t>
  </si>
  <si>
    <t>764608012659</t>
  </si>
  <si>
    <t>1266</t>
  </si>
  <si>
    <t>BAZIC 20 Color Super Tip Washable Markers</t>
  </si>
  <si>
    <t>20764608012660</t>
  </si>
  <si>
    <t>10764608012663</t>
  </si>
  <si>
    <t>764608012666</t>
  </si>
  <si>
    <t>1267-A</t>
  </si>
  <si>
    <t>BAZIC Fantasia 6 Pastel Colors Washable Brush Markers</t>
  </si>
  <si>
    <t>40764608012671</t>
  </si>
  <si>
    <t>30764608012674</t>
  </si>
  <si>
    <t>764608012673</t>
  </si>
  <si>
    <t>1268-A</t>
  </si>
  <si>
    <t>BAZIC Fantasia 6 Fluorescent Colors Washable Brush Markers</t>
  </si>
  <si>
    <t>40764608012688</t>
  </si>
  <si>
    <t>30764608012681</t>
  </si>
  <si>
    <t>764608012680</t>
  </si>
  <si>
    <t>1269</t>
  </si>
  <si>
    <t>BAZIC 10 Colors Fine Line Super Washable Markers</t>
  </si>
  <si>
    <t>20764608012691</t>
  </si>
  <si>
    <t>10764608012694</t>
  </si>
  <si>
    <t>764608012697</t>
  </si>
  <si>
    <t>127</t>
  </si>
  <si>
    <t>BAZIC Heavy Duty Self Loading Cutter w/ Grip + 2 Replacement Blades</t>
  </si>
  <si>
    <t>20764608001275</t>
  </si>
  <si>
    <t>10764608001278</t>
  </si>
  <si>
    <t>764608001271</t>
  </si>
  <si>
    <t>1270</t>
  </si>
  <si>
    <t>BAZIC Assorted Colors Chisel Tip Dry-Erase Markers (12/Box)</t>
  </si>
  <si>
    <t>20764608012707</t>
  </si>
  <si>
    <t>10764608012700</t>
  </si>
  <si>
    <t>764608012703</t>
  </si>
  <si>
    <t>1271</t>
  </si>
  <si>
    <t>BAZIC Black Chisel Tip Dry-Erase Markers (12/Box)</t>
  </si>
  <si>
    <t>20764608012714</t>
  </si>
  <si>
    <t>10764608012717</t>
  </si>
  <si>
    <t>764608012710</t>
  </si>
  <si>
    <t>1272</t>
  </si>
  <si>
    <t>BAZIC Bright Colors Chisel Tip Dry-Erase Markers (12/Box)</t>
  </si>
  <si>
    <t>20764608012721</t>
  </si>
  <si>
    <t>10764608012724</t>
  </si>
  <si>
    <t>764608012727</t>
  </si>
  <si>
    <t>1273</t>
  </si>
  <si>
    <t>BAZIC Assorted Colors Chisel Tip Desk Style Permanent Markers (12/Box)</t>
  </si>
  <si>
    <t>20764608012738</t>
  </si>
  <si>
    <t>10764608012731</t>
  </si>
  <si>
    <t>764608012734</t>
  </si>
  <si>
    <t>1274</t>
  </si>
  <si>
    <t>BAZIC Black Colors Chisel Tip Desk Style Permanent Markers (12/Box)</t>
  </si>
  <si>
    <t>20764608012745</t>
  </si>
  <si>
    <t>10764608012748</t>
  </si>
  <si>
    <t>764608012741</t>
  </si>
  <si>
    <t>1280</t>
  </si>
  <si>
    <t>BAZIC 12 Classic Colors Fine Line Washable Markers</t>
  </si>
  <si>
    <t>20764608012806</t>
  </si>
  <si>
    <t>10764608012809</t>
  </si>
  <si>
    <t>764608012802</t>
  </si>
  <si>
    <t>1282</t>
  </si>
  <si>
    <t>BAZIC 24 Classic Colors Fine Line Washable Markers</t>
  </si>
  <si>
    <t>20764608012820</t>
  </si>
  <si>
    <t>10764608012823</t>
  </si>
  <si>
    <t>764608012826</t>
  </si>
  <si>
    <t>1285</t>
  </si>
  <si>
    <t>BAZIC 6 Colors Washable Scented Markers</t>
  </si>
  <si>
    <t>20764608012851</t>
  </si>
  <si>
    <t>10764608012854</t>
  </si>
  <si>
    <t>764608012857</t>
  </si>
  <si>
    <t>1286</t>
  </si>
  <si>
    <t>BAZIC 10 Colors Washable Scented Markers</t>
  </si>
  <si>
    <t>20764608012868</t>
  </si>
  <si>
    <t>10764608012861</t>
  </si>
  <si>
    <t>764608012864</t>
  </si>
  <si>
    <t>1290</t>
  </si>
  <si>
    <t>BAZIC Bright Colors Fine Tip Permanent Markers w/ Pocket Clip (8/Pack)</t>
  </si>
  <si>
    <t>20764608012905</t>
  </si>
  <si>
    <t>10764608012908</t>
  </si>
  <si>
    <t>764608012901</t>
  </si>
  <si>
    <t>1291</t>
  </si>
  <si>
    <t>BAZIC Assorted Colors Fine Tip Permanent Markers w/ Pocket Clip (8/Pack)</t>
  </si>
  <si>
    <t>20764608012912</t>
  </si>
  <si>
    <t>10764608012915</t>
  </si>
  <si>
    <t>764608012918</t>
  </si>
  <si>
    <t>1292</t>
  </si>
  <si>
    <t>BAZIC 10 Colors Felt Tip Washable Markers</t>
  </si>
  <si>
    <t>20764608012929</t>
  </si>
  <si>
    <t>10764608012922</t>
  </si>
  <si>
    <t>764608012925</t>
  </si>
  <si>
    <t>1293</t>
  </si>
  <si>
    <t>BAZIC 20 Colors Felt Tip Washable Markers</t>
  </si>
  <si>
    <t>20764608012936</t>
  </si>
  <si>
    <t>10764608012939</t>
  </si>
  <si>
    <t>764608012932</t>
  </si>
  <si>
    <t>1295</t>
  </si>
  <si>
    <t>BAZIC Black Fine Tip Permanent Markers w/ Pocket Clip (8/Pack)</t>
  </si>
  <si>
    <t>20764608012950</t>
  </si>
  <si>
    <t>10764608012953</t>
  </si>
  <si>
    <t>764608012956</t>
  </si>
  <si>
    <t>1296</t>
  </si>
  <si>
    <t>BAZIC Black Fine Tip Dry-Erase Markers (12/Box)</t>
  </si>
  <si>
    <t>20764608012967</t>
  </si>
  <si>
    <t>10764608012960</t>
  </si>
  <si>
    <t>764608012963</t>
  </si>
  <si>
    <t>1297</t>
  </si>
  <si>
    <t>BAZIC Assorted Colors Fine Tip Dry-Erase Markers (12/Box)</t>
  </si>
  <si>
    <t>20764608012974</t>
  </si>
  <si>
    <t>10764608012977</t>
  </si>
  <si>
    <t>764608012970</t>
  </si>
  <si>
    <t>130</t>
  </si>
  <si>
    <t>BAZIC 9 mm Snap-Off Cutter w/ Cushion Grip</t>
  </si>
  <si>
    <t>20764608001305</t>
  </si>
  <si>
    <t>10764608001308</t>
  </si>
  <si>
    <t>764608001301</t>
  </si>
  <si>
    <t>1301</t>
  </si>
  <si>
    <t>BAZIC Magnetic Locker Mirror</t>
  </si>
  <si>
    <t>LOCKER ACCESSORIES</t>
  </si>
  <si>
    <t>3924905650</t>
  </si>
  <si>
    <t>20764608013018</t>
  </si>
  <si>
    <t>10764608013011</t>
  </si>
  <si>
    <t>764608013014</t>
  </si>
  <si>
    <t>13068</t>
  </si>
  <si>
    <t>Brain Teasing Sudoku Puzzle Book Digest Size</t>
  </si>
  <si>
    <t>BOOKS - PUZZLE</t>
  </si>
  <si>
    <t>20814625013062</t>
  </si>
  <si>
    <t>814625013068</t>
  </si>
  <si>
    <t>13075</t>
  </si>
  <si>
    <t>Brain Teaser Sudoku Puzzle Book</t>
  </si>
  <si>
    <t>20814625013079</t>
  </si>
  <si>
    <t>814625013075</t>
  </si>
  <si>
    <t>1320</t>
  </si>
  <si>
    <t>BAZIC Magnetic Storage Box</t>
  </si>
  <si>
    <t>3926909996</t>
  </si>
  <si>
    <t>20764608013209</t>
  </si>
  <si>
    <t>764608013205</t>
  </si>
  <si>
    <t>13389</t>
  </si>
  <si>
    <t>Crucigrama-Sopas De Letras Digest Size</t>
  </si>
  <si>
    <t>20814625013383</t>
  </si>
  <si>
    <t>814625013389</t>
  </si>
  <si>
    <t>13501</t>
  </si>
  <si>
    <t>Large Print Find a Word II Puzzles Book</t>
  </si>
  <si>
    <t>20814625013505</t>
  </si>
  <si>
    <t>814625013501</t>
  </si>
  <si>
    <t>13518</t>
  </si>
  <si>
    <t>Sopa De Letras Gran Formato</t>
  </si>
  <si>
    <t>20814625013512</t>
  </si>
  <si>
    <t>814625013518</t>
  </si>
  <si>
    <t>13556</t>
  </si>
  <si>
    <t>Spanish Big Print Find-A-Word II Digest Puzzle Books</t>
  </si>
  <si>
    <t>20814625013550</t>
  </si>
  <si>
    <t>814625013556</t>
  </si>
  <si>
    <t>13617</t>
  </si>
  <si>
    <t>Spanish Find A Word Puzzle VII</t>
  </si>
  <si>
    <t>20814625013611</t>
  </si>
  <si>
    <t>814625013617</t>
  </si>
  <si>
    <t>13624</t>
  </si>
  <si>
    <t>Spanish Find A Word Puzzle VIII</t>
  </si>
  <si>
    <t>20814625013628</t>
  </si>
  <si>
    <t>814625013624</t>
  </si>
  <si>
    <t>13662</t>
  </si>
  <si>
    <t>Jumbo Print Find A Word Puzzle</t>
  </si>
  <si>
    <t>20814625013666</t>
  </si>
  <si>
    <t>814625013662</t>
  </si>
  <si>
    <t>13800</t>
  </si>
  <si>
    <t>KAPPA Maze Craze</t>
  </si>
  <si>
    <t>20088908138005</t>
  </si>
  <si>
    <t>088908138001</t>
  </si>
  <si>
    <t>139</t>
  </si>
  <si>
    <t>BAZIC Steel Top Multipurpose Cutter</t>
  </si>
  <si>
    <t>20764608001398</t>
  </si>
  <si>
    <t>10764608001391</t>
  </si>
  <si>
    <t>764608001394</t>
  </si>
  <si>
    <t>1402</t>
  </si>
  <si>
    <t>BAZIC 8.5" X 11" Document Frame w/ Gold Border</t>
  </si>
  <si>
    <t>FRAMES</t>
  </si>
  <si>
    <t>3924902000</t>
  </si>
  <si>
    <t>20764608014022</t>
  </si>
  <si>
    <t>764608014028</t>
  </si>
  <si>
    <t>1403</t>
  </si>
  <si>
    <t>BAZIC 8.5" X 11" Front Loading Document Frame w/ Glass Cover</t>
  </si>
  <si>
    <t>20764608014039</t>
  </si>
  <si>
    <t>764608014035</t>
  </si>
  <si>
    <t>1404</t>
  </si>
  <si>
    <t>BAZIC 11" X 14" Multipurpose Certificate Frame w/ Glass Cover</t>
  </si>
  <si>
    <t>20764608014046</t>
  </si>
  <si>
    <t>764608014042</t>
  </si>
  <si>
    <t>1405</t>
  </si>
  <si>
    <t>BAZIC 8.5" X 11" Multipurpose Document Frame w/ Glass Cover</t>
  </si>
  <si>
    <t>20764608014053</t>
  </si>
  <si>
    <t>764608014059</t>
  </si>
  <si>
    <t>142</t>
  </si>
  <si>
    <t>BAZIC Cutter Replacement Blades with Tube (8/Tube)</t>
  </si>
  <si>
    <t>20764608001428</t>
  </si>
  <si>
    <t>10764608001421</t>
  </si>
  <si>
    <t>764608001424</t>
  </si>
  <si>
    <t>147</t>
  </si>
  <si>
    <t>BAZIC Precision Knife</t>
  </si>
  <si>
    <t>20764608001473</t>
  </si>
  <si>
    <t>10764608001476</t>
  </si>
  <si>
    <t>764608001479</t>
  </si>
  <si>
    <t>148</t>
  </si>
  <si>
    <t>BAZIC Jumbo &amp; Mini Multipurpose Cutter (2/Pack)</t>
  </si>
  <si>
    <t>20764608001480</t>
  </si>
  <si>
    <t>10764608001483</t>
  </si>
  <si>
    <t>764608001486</t>
  </si>
  <si>
    <t>149</t>
  </si>
  <si>
    <t>BAZIC Jumbo Multipurpose Cutter (2/Pack)</t>
  </si>
  <si>
    <t>20764608001497</t>
  </si>
  <si>
    <t>10764608001490</t>
  </si>
  <si>
    <t>764608001493</t>
  </si>
  <si>
    <t>1501</t>
  </si>
  <si>
    <t>BAZIC Assorted Color &amp; Shape Foam Pencil / Pen Grip (8/Pack)</t>
  </si>
  <si>
    <t>PENCILS - ACCESSORY</t>
  </si>
  <si>
    <t>4016100000</t>
  </si>
  <si>
    <t>20764608015012</t>
  </si>
  <si>
    <t>10764608015015</t>
  </si>
  <si>
    <t>764608015018</t>
  </si>
  <si>
    <t>1502</t>
  </si>
  <si>
    <t>BAZIC Assorted Color &amp; Shape Gel Pencil / Pen Grip (8/Pack)</t>
  </si>
  <si>
    <t>20764608015029</t>
  </si>
  <si>
    <t>10764608015022</t>
  </si>
  <si>
    <t>764608015025</t>
  </si>
  <si>
    <t>1611</t>
  </si>
  <si>
    <t>BAZIC 0.74 FL OZ (22 mL) 2 in 1 Correction w/ Foam Brush Applicator &amp; Pen Tip</t>
  </si>
  <si>
    <t>CORRECTION</t>
  </si>
  <si>
    <t>3824829000</t>
  </si>
  <si>
    <t>20764608016118</t>
  </si>
  <si>
    <t>10764608016111</t>
  </si>
  <si>
    <t>764608016114</t>
  </si>
  <si>
    <t>1612</t>
  </si>
  <si>
    <t>BAZIC 0.7 FL OZ (20 mL) Correction Fluid w/ Foam Brush (2/Pack)</t>
  </si>
  <si>
    <t>20764608016125</t>
  </si>
  <si>
    <t>10764608016128</t>
  </si>
  <si>
    <t>764608016121</t>
  </si>
  <si>
    <t>1613</t>
  </si>
  <si>
    <t>BAZIC 0.7 FL OZ (20 mL) Correction Fluid (2/Pack)</t>
  </si>
  <si>
    <t>20764608016132</t>
  </si>
  <si>
    <t>10764608016135</t>
  </si>
  <si>
    <t>764608016138</t>
  </si>
  <si>
    <t>1614</t>
  </si>
  <si>
    <t>BAZIC Metal Tip Correction Pen &amp; Correction Fluid (2/Pack)</t>
  </si>
  <si>
    <t>20764608016149</t>
  </si>
  <si>
    <t>10764608016142</t>
  </si>
  <si>
    <t>764608016145</t>
  </si>
  <si>
    <t>1615</t>
  </si>
  <si>
    <t>BAZIC 0.1 FL OZ (3 mL) Metal Tip Mini Correction Pen (3/Pack)</t>
  </si>
  <si>
    <t>20764608016156</t>
  </si>
  <si>
    <t>10764608016159</t>
  </si>
  <si>
    <t>764608016152</t>
  </si>
  <si>
    <t>1616</t>
  </si>
  <si>
    <t>BAZIC 0.17 FL OZ (5 mL) Metal Tip Mini Correction Pen (2/Pack)</t>
  </si>
  <si>
    <t>20764608016163</t>
  </si>
  <si>
    <t>10764608016166</t>
  </si>
  <si>
    <t>764608016169</t>
  </si>
  <si>
    <t>1617-A</t>
  </si>
  <si>
    <t>BAZIC 0.7 FL OZ (20 mL) Correction Fluid w/ Foam Brush</t>
  </si>
  <si>
    <t>3824799000</t>
  </si>
  <si>
    <t>40764608016174</t>
  </si>
  <si>
    <t>30764608016177</t>
  </si>
  <si>
    <t>764608016176</t>
  </si>
  <si>
    <t>1621</t>
  </si>
  <si>
    <t>BAZIC 0.2 FL OZ (7 mL) Metal Tip Correction Pen (2/Pack)</t>
  </si>
  <si>
    <t>20764608016217</t>
  </si>
  <si>
    <t>10764608016210</t>
  </si>
  <si>
    <t>764608016213</t>
  </si>
  <si>
    <t>1630</t>
  </si>
  <si>
    <t>BAZIC 5 mm x 394" Jumbo Correction Tape w/ Grip</t>
  </si>
  <si>
    <t>20764608016309</t>
  </si>
  <si>
    <t>10764608016302</t>
  </si>
  <si>
    <t>764608016305</t>
  </si>
  <si>
    <t>1631</t>
  </si>
  <si>
    <t>BAZIC 5 mm x 236" Correction Tape</t>
  </si>
  <si>
    <t>20764608016316</t>
  </si>
  <si>
    <t>10764608016319</t>
  </si>
  <si>
    <t>764608016312</t>
  </si>
  <si>
    <t>1632</t>
  </si>
  <si>
    <t>BAZIC 5 mm x 236" Fashion Mini Correction Tape</t>
  </si>
  <si>
    <t>20764608016323</t>
  </si>
  <si>
    <t>10764608016326</t>
  </si>
  <si>
    <t>764608016329</t>
  </si>
  <si>
    <t>1633</t>
  </si>
  <si>
    <t>BAZIC 5 mm x 236" Mini Correction Tape with Protective Cap</t>
  </si>
  <si>
    <t>20764608016330</t>
  </si>
  <si>
    <t>10764608016333</t>
  </si>
  <si>
    <t>764608016336</t>
  </si>
  <si>
    <t>1634</t>
  </si>
  <si>
    <t>BAZIC 5 mm x 196" Retractable Correction Tape</t>
  </si>
  <si>
    <t>20764608016347</t>
  </si>
  <si>
    <t>10764608016340</t>
  </si>
  <si>
    <t>764608016343</t>
  </si>
  <si>
    <t>1635</t>
  </si>
  <si>
    <t>BAZIC Crystal 5 mm x 236" Correction Tape</t>
  </si>
  <si>
    <t>20764608016354</t>
  </si>
  <si>
    <t>10764608016357</t>
  </si>
  <si>
    <t>764608016350</t>
  </si>
  <si>
    <t>1636</t>
  </si>
  <si>
    <t>BAZIC 5 mm x 236" Correction Tape w/ Grip</t>
  </si>
  <si>
    <t>20764608016361</t>
  </si>
  <si>
    <t>10764608016364</t>
  </si>
  <si>
    <t>764608016367</t>
  </si>
  <si>
    <t>1637</t>
  </si>
  <si>
    <t>BAZIC 5 mm x 394" Jumbo Correction Tape W/ Grip (10/Pack)</t>
  </si>
  <si>
    <t>20764608016378</t>
  </si>
  <si>
    <t>764608016374</t>
  </si>
  <si>
    <t>1638</t>
  </si>
  <si>
    <t>BAZIC 5 mm x 394" Jumbo Correction Tape w/ Two Way Applicator</t>
  </si>
  <si>
    <t>20764608016385</t>
  </si>
  <si>
    <t>10764608016388</t>
  </si>
  <si>
    <t>764608016381</t>
  </si>
  <si>
    <t>16500</t>
  </si>
  <si>
    <t>KAPPA Assorted My First Series Activity Book</t>
  </si>
  <si>
    <t>20088908165001</t>
  </si>
  <si>
    <t>088908165007</t>
  </si>
  <si>
    <t>17000</t>
  </si>
  <si>
    <t>BAZIC Magical Fantasy Series 10-Color Pen</t>
  </si>
  <si>
    <t>PENS - BALLPOINT</t>
  </si>
  <si>
    <t>9608100000</t>
  </si>
  <si>
    <t>20764608170001</t>
  </si>
  <si>
    <t>10764608170004</t>
  </si>
  <si>
    <t>764608170007</t>
  </si>
  <si>
    <t>17001</t>
  </si>
  <si>
    <t>BAZIC Space Monster Series 10-Color Pen</t>
  </si>
  <si>
    <t>20764608170018</t>
  </si>
  <si>
    <t>10764608170011</t>
  </si>
  <si>
    <t>764608170014</t>
  </si>
  <si>
    <t>17004</t>
  </si>
  <si>
    <t>BAZIC Nova Black Color Stick Pen (12/Box)</t>
  </si>
  <si>
    <t>20764608170049</t>
  </si>
  <si>
    <t>10764608170042</t>
  </si>
  <si>
    <t>764608170045</t>
  </si>
  <si>
    <t>17005</t>
  </si>
  <si>
    <t>BAZIC Nova Blue Color Stick Pen (12/Box)</t>
  </si>
  <si>
    <t>20764608170056</t>
  </si>
  <si>
    <t>10764608170059</t>
  </si>
  <si>
    <t>764608170052</t>
  </si>
  <si>
    <t>17006</t>
  </si>
  <si>
    <t>BAZIC Nova Red Color Stick Pen (12/Box)</t>
  </si>
  <si>
    <t>20764608170063</t>
  </si>
  <si>
    <t>10764608170066</t>
  </si>
  <si>
    <t>764608170069</t>
  </si>
  <si>
    <t>17007</t>
  </si>
  <si>
    <t>BAZIC Arrow Black Stick Pen (10/Pack)</t>
  </si>
  <si>
    <t>20764608170070</t>
  </si>
  <si>
    <t>10764608170073</t>
  </si>
  <si>
    <t>764608170076</t>
  </si>
  <si>
    <t>17008</t>
  </si>
  <si>
    <t>BAZIC Arrow Assorted Color Stick Pen (10/Pack)</t>
  </si>
  <si>
    <t>20764608170087</t>
  </si>
  <si>
    <t>10764608170080</t>
  </si>
  <si>
    <t>764608170083</t>
  </si>
  <si>
    <t>17009</t>
  </si>
  <si>
    <t>BAZIC Jetz 1.4 mm Tip Black FUSE Tech Ink Pen w/ Cushion Grip (5/Pack)</t>
  </si>
  <si>
    <t>PENS - FUSE TECH INK</t>
  </si>
  <si>
    <t>INDIA</t>
  </si>
  <si>
    <t>20764608170094</t>
  </si>
  <si>
    <t>10764608170097</t>
  </si>
  <si>
    <t>764608170090</t>
  </si>
  <si>
    <t>17010</t>
  </si>
  <si>
    <t>BAZIC Jetz 1.4 mm Tip Asst. Color FUSE Tech Ink Pen w/ Cushion Grip (5/Pack)</t>
  </si>
  <si>
    <t>20764608170100</t>
  </si>
  <si>
    <t>10764608170103</t>
  </si>
  <si>
    <t>764608170106</t>
  </si>
  <si>
    <t>17011</t>
  </si>
  <si>
    <t>BAZIC Jetz 1.4 mm Tip Asst. Color FUSE Tech Ink Pen w/ Cushion Grip (8/Pack)</t>
  </si>
  <si>
    <t>20764608170117</t>
  </si>
  <si>
    <t>10764608170110</t>
  </si>
  <si>
    <t>764608170113</t>
  </si>
  <si>
    <t>17012</t>
  </si>
  <si>
    <t>BAZIC Maxxon 1.4 mm Tip Black FUSE Tech Ink Retractable Pen w/ Cushion Grip (4/Pack)</t>
  </si>
  <si>
    <t>20764608170124</t>
  </si>
  <si>
    <t>10764608170127</t>
  </si>
  <si>
    <t>764608170120</t>
  </si>
  <si>
    <t>17013</t>
  </si>
  <si>
    <t>BAZIC Maxxon 1.4 mm Tip Asst. Color FUSE Tech Ink Retractable Pen w/ Cushion Grip (4/Pack)</t>
  </si>
  <si>
    <t>20764608170131</t>
  </si>
  <si>
    <t>10764608170134</t>
  </si>
  <si>
    <t>764608170137</t>
  </si>
  <si>
    <t>17014</t>
  </si>
  <si>
    <t>BAZIC Maxxon 1.4 mm Tip Asst. Color FUSE Tech Ink Retractable Pen w/ Cushion Grip (8/Pack)</t>
  </si>
  <si>
    <t>20764608170148</t>
  </si>
  <si>
    <t>10764608170141</t>
  </si>
  <si>
    <t>764608170144</t>
  </si>
  <si>
    <t>17016</t>
  </si>
  <si>
    <t>BAZIC Fiero Black Fiber Tip Fineliner Pen (4/Pack)</t>
  </si>
  <si>
    <t>PENS - FIBER TIP</t>
  </si>
  <si>
    <t>PAKISTAN</t>
  </si>
  <si>
    <t>20764608170162</t>
  </si>
  <si>
    <t>10764608170165</t>
  </si>
  <si>
    <t>764608170168</t>
  </si>
  <si>
    <t>17017</t>
  </si>
  <si>
    <t>BAZIC Fiero Blue Fiber Tip Fineliner Pen (4/Pack)</t>
  </si>
  <si>
    <t>20764608170179</t>
  </si>
  <si>
    <t>10764608170172</t>
  </si>
  <si>
    <t>764608170175</t>
  </si>
  <si>
    <t>17018-A</t>
  </si>
  <si>
    <t>BAZIC Fiero Red Fiber Tip Fineliner Pen (4/Pack)</t>
  </si>
  <si>
    <t>40764608170180</t>
  </si>
  <si>
    <t>30764608170183</t>
  </si>
  <si>
    <t>764608170182</t>
  </si>
  <si>
    <t>1702</t>
  </si>
  <si>
    <t>BAZIC Dayton Black Rollerball Pen with Metal Clip (3/Pack)</t>
  </si>
  <si>
    <t>PENS - ROLLER</t>
  </si>
  <si>
    <t>20764608017023</t>
  </si>
  <si>
    <t>10764608017026</t>
  </si>
  <si>
    <t>764608017029</t>
  </si>
  <si>
    <t>17026</t>
  </si>
  <si>
    <t>BAZIC G-Flex Asst. Color FUSE Tech Ink Pen w/ Cushion Grip (4/Pack)</t>
  </si>
  <si>
    <t>20764608170261</t>
  </si>
  <si>
    <t>10764608170264</t>
  </si>
  <si>
    <t>764608170267</t>
  </si>
  <si>
    <t>17027</t>
  </si>
  <si>
    <t>BAZIC G-Flex Black FUSE Tech Ink Pen w/ Cushion Grip (4/Pack)</t>
  </si>
  <si>
    <t>20764608170278</t>
  </si>
  <si>
    <t>10764608170271</t>
  </si>
  <si>
    <t>764608170274</t>
  </si>
  <si>
    <t>17028</t>
  </si>
  <si>
    <t>BAZIC G-Flex Blue FUSE Tech Ink Pen w/ Cushion Grip (4/Pack)</t>
  </si>
  <si>
    <t>20764608170285</t>
  </si>
  <si>
    <t>10764608170288</t>
  </si>
  <si>
    <t>764608170281</t>
  </si>
  <si>
    <t>1703</t>
  </si>
  <si>
    <t>BAZIC Taylor Assorted Color Rollerball Pen (3/Pack)</t>
  </si>
  <si>
    <t>20764608017030</t>
  </si>
  <si>
    <t>10764608017033</t>
  </si>
  <si>
    <t>764608017036</t>
  </si>
  <si>
    <t>17030</t>
  </si>
  <si>
    <t>BAZIC 4 Color G-Flex Oil-Gel Ink Pen w/ Cushion Grip</t>
  </si>
  <si>
    <t>20764608170308</t>
  </si>
  <si>
    <t>10764608170301</t>
  </si>
  <si>
    <t>764608170304</t>
  </si>
  <si>
    <t>17031</t>
  </si>
  <si>
    <t>BAZIC GeLuxe Black Gel Roller Pen (6/Pack)</t>
  </si>
  <si>
    <t>PENS - GEL INK</t>
  </si>
  <si>
    <t>20764608170315</t>
  </si>
  <si>
    <t>10764608170318</t>
  </si>
  <si>
    <t>764608170311</t>
  </si>
  <si>
    <t>17032</t>
  </si>
  <si>
    <t>BAZIC GeLuxe Asst. Color Gel Roller Pen (6/Pack)</t>
  </si>
  <si>
    <t>20764608170322</t>
  </si>
  <si>
    <t>10764608170325</t>
  </si>
  <si>
    <t>764608170328</t>
  </si>
  <si>
    <t>17033</t>
  </si>
  <si>
    <t>BAZIC GeLuxe 6 Fluorescent Color Gel Roller Pen</t>
  </si>
  <si>
    <t>20764608170339</t>
  </si>
  <si>
    <t>10764608170332</t>
  </si>
  <si>
    <t>764608170335</t>
  </si>
  <si>
    <t>17034</t>
  </si>
  <si>
    <t>BAZIC GeLuxe 6 Glitter Color Gel Roller Pen</t>
  </si>
  <si>
    <t>20764608170346</t>
  </si>
  <si>
    <t>10764608170349</t>
  </si>
  <si>
    <t>764608170342</t>
  </si>
  <si>
    <t>17035</t>
  </si>
  <si>
    <t>BAZIC Skylar 0.4 mm Black Fineliner Pen (4/Pack)</t>
  </si>
  <si>
    <t>20764608170353</t>
  </si>
  <si>
    <t>10764608170356</t>
  </si>
  <si>
    <t>764608170359</t>
  </si>
  <si>
    <t>17036</t>
  </si>
  <si>
    <t>BAZIC 10 Color Skylar 0.4 mm Fineliner Pen</t>
  </si>
  <si>
    <t>20764608170360</t>
  </si>
  <si>
    <t>10764608170363</t>
  </si>
  <si>
    <t>764608170366</t>
  </si>
  <si>
    <t>17037</t>
  </si>
  <si>
    <t>BAZIC 12 Color Washable Fiber Tip Pen</t>
  </si>
  <si>
    <t>20764608170377</t>
  </si>
  <si>
    <t>10764608170370</t>
  </si>
  <si>
    <t>764608170373</t>
  </si>
  <si>
    <t>17039</t>
  </si>
  <si>
    <t>BAZIC 24 Color Washable Fiber Tip Pen</t>
  </si>
  <si>
    <t>20764608170391</t>
  </si>
  <si>
    <t>10764608170394</t>
  </si>
  <si>
    <t>764608170397</t>
  </si>
  <si>
    <t>1704</t>
  </si>
  <si>
    <t>BAZIC Taylor Black Rollerball Pen (3/Pack)</t>
  </si>
  <si>
    <t>20764608017047</t>
  </si>
  <si>
    <t>10764608017040</t>
  </si>
  <si>
    <t>764608017043</t>
  </si>
  <si>
    <t>17040</t>
  </si>
  <si>
    <t>BAZIC Reva Black Color Retractable Pen w/ Cushion Grip (8/Pack)</t>
  </si>
  <si>
    <t>20764608170407</t>
  </si>
  <si>
    <t>10764608170400</t>
  </si>
  <si>
    <t>764608170403</t>
  </si>
  <si>
    <t>17041</t>
  </si>
  <si>
    <t>BAZIC 5 Color Optima FUSE TECH Ink Retractable Pen</t>
  </si>
  <si>
    <t>20764608170414</t>
  </si>
  <si>
    <t>10764608170417</t>
  </si>
  <si>
    <t>764608170410</t>
  </si>
  <si>
    <t>17042</t>
  </si>
  <si>
    <t>BAZIC Reva Asst. Color Retractable Pen w/ Cushion Grip (8/Pack)</t>
  </si>
  <si>
    <t>20764608170421</t>
  </si>
  <si>
    <t>10764608170424</t>
  </si>
  <si>
    <t>764608170427</t>
  </si>
  <si>
    <t>17045</t>
  </si>
  <si>
    <t>BAZIC Reva Dazzle Black Color Retractable Pen w/ Cushion Grip (8/Pack)</t>
  </si>
  <si>
    <t>20764608170452</t>
  </si>
  <si>
    <t>10764608170455</t>
  </si>
  <si>
    <t>764608170458</t>
  </si>
  <si>
    <t>17047</t>
  </si>
  <si>
    <t>BAZIC Spencer Black Retractable Pen w/ Cushion Grip (5/Pack)</t>
  </si>
  <si>
    <t>20764608170476</t>
  </si>
  <si>
    <t>10764608170479</t>
  </si>
  <si>
    <t>764608170472</t>
  </si>
  <si>
    <t>17048</t>
  </si>
  <si>
    <t>BAZIC Spencer Blue Retractable Pen w/ Cushion Grip (5/Pack)</t>
  </si>
  <si>
    <t>20764608170483</t>
  </si>
  <si>
    <t>10764608170486</t>
  </si>
  <si>
    <t>764608170489</t>
  </si>
  <si>
    <t>17049</t>
  </si>
  <si>
    <t>BAZIC Spencer Red Retractable Pen w/ Cushion Grip (5/Pack)</t>
  </si>
  <si>
    <t>20764608170490</t>
  </si>
  <si>
    <t>10764608170493</t>
  </si>
  <si>
    <t>764608170496</t>
  </si>
  <si>
    <t>1705</t>
  </si>
  <si>
    <t>BAZIC Dayton Asst. Color Rollerball Pen w/ Metal Clip (3/Pack)</t>
  </si>
  <si>
    <t>20764608017054</t>
  </si>
  <si>
    <t>10764608017057</t>
  </si>
  <si>
    <t>764608017050</t>
  </si>
  <si>
    <t>17052</t>
  </si>
  <si>
    <t>BAZIC 6 Fluorescent Color Essence Gel Pen w/ Cushion Grip</t>
  </si>
  <si>
    <t>20764608170520</t>
  </si>
  <si>
    <t>10764608170523</t>
  </si>
  <si>
    <t>764608170526</t>
  </si>
  <si>
    <t>17053</t>
  </si>
  <si>
    <t>BAZIC Fiero Fancy Color Fiber Tip Fineliner Pen (4/Pack)</t>
  </si>
  <si>
    <t>20764608170537</t>
  </si>
  <si>
    <t>10764608170530</t>
  </si>
  <si>
    <t>764608170533</t>
  </si>
  <si>
    <t>17054</t>
  </si>
  <si>
    <t>BAZIC 12 Color Fiero Fiber Tip Fineliner Pen</t>
  </si>
  <si>
    <t>20764608170544</t>
  </si>
  <si>
    <t>10764608170547</t>
  </si>
  <si>
    <t>764608170540</t>
  </si>
  <si>
    <t>17059</t>
  </si>
  <si>
    <t>BAZIC Fiero Assorted Color Fiber Tip Fineliner Pen (4/Pack)</t>
  </si>
  <si>
    <t>20764608170599</t>
  </si>
  <si>
    <t>10764608170592</t>
  </si>
  <si>
    <t>764608170595</t>
  </si>
  <si>
    <t>1706</t>
  </si>
  <si>
    <t>BAZIC 10 Pure Neon Color Stick Pen</t>
  </si>
  <si>
    <t>20764608017061</t>
  </si>
  <si>
    <t>10764608017064</t>
  </si>
  <si>
    <t>764608017067</t>
  </si>
  <si>
    <t>17061</t>
  </si>
  <si>
    <t>BAZIC Spyder FUSE Tech Ink Retractable Pen (4/Pack)</t>
  </si>
  <si>
    <t>20764608170612</t>
  </si>
  <si>
    <t>10764608170615</t>
  </si>
  <si>
    <t>764608170618</t>
  </si>
  <si>
    <t>1707</t>
  </si>
  <si>
    <t>BAZIC York Black Rollerball Pen w/ Grip (3/Pack)</t>
  </si>
  <si>
    <t>20764608017078</t>
  </si>
  <si>
    <t>10764608017071</t>
  </si>
  <si>
    <t>764608017074</t>
  </si>
  <si>
    <t>17070</t>
  </si>
  <si>
    <t>BAZIC 10 Color G-Flex Oil-Gel Ink Pen w/ Cushion Grip</t>
  </si>
  <si>
    <t>20764608170704</t>
  </si>
  <si>
    <t>10764608170707</t>
  </si>
  <si>
    <t>764608170700</t>
  </si>
  <si>
    <t>17071</t>
  </si>
  <si>
    <t>BAZIC Pure FUSE Tech Ink Counter Pen</t>
  </si>
  <si>
    <t>20764608170711</t>
  </si>
  <si>
    <t>10764608170714</t>
  </si>
  <si>
    <t>764608170717</t>
  </si>
  <si>
    <t>1708</t>
  </si>
  <si>
    <t>BAZIC York Asst. Color Rollerball Pen w/ Grip (3/Pack)</t>
  </si>
  <si>
    <t>20764608017085</t>
  </si>
  <si>
    <t>10764608017088</t>
  </si>
  <si>
    <t>764608017081</t>
  </si>
  <si>
    <t>17080</t>
  </si>
  <si>
    <t>BAZIC 6 Pastel Color Essence Gel Pen w/ Cushion Grip</t>
  </si>
  <si>
    <t>20764608170803</t>
  </si>
  <si>
    <t>10764608170806</t>
  </si>
  <si>
    <t>764608170809</t>
  </si>
  <si>
    <t>17081</t>
  </si>
  <si>
    <t>BAZIC 12 Fluorescent Color Collorelli Gel Pen</t>
  </si>
  <si>
    <t>20764608170810</t>
  </si>
  <si>
    <t>10764608170813</t>
  </si>
  <si>
    <t>764608170816</t>
  </si>
  <si>
    <t>17082</t>
  </si>
  <si>
    <t>BAZIC 12 Glitter Color Collorelli Gel Pen</t>
  </si>
  <si>
    <t>20764608170827</t>
  </si>
  <si>
    <t>10764608170820</t>
  </si>
  <si>
    <t>764608170823</t>
  </si>
  <si>
    <t>17083</t>
  </si>
  <si>
    <t>BAZIC 12 Pastel Color Collorelli Gel Pen</t>
  </si>
  <si>
    <t>20764608170834</t>
  </si>
  <si>
    <t>10764608170837</t>
  </si>
  <si>
    <t>764608170830</t>
  </si>
  <si>
    <t>17084</t>
  </si>
  <si>
    <t>BAZIC 10 Scented Glitter Color Collorelli Gel Pen</t>
  </si>
  <si>
    <t>20764608170841</t>
  </si>
  <si>
    <t>10764608170844</t>
  </si>
  <si>
    <t>764608170847</t>
  </si>
  <si>
    <t>17085</t>
  </si>
  <si>
    <t>BAZIC 6 Scented Glitter Color Essence Gel Pen w/ Cushion Grip</t>
  </si>
  <si>
    <t>20764608170858</t>
  </si>
  <si>
    <t>10764608170851</t>
  </si>
  <si>
    <t>764608170854</t>
  </si>
  <si>
    <t>17086</t>
  </si>
  <si>
    <t>BAZIC 24 Scented Essence Gel Pen w/ Cushion Grip</t>
  </si>
  <si>
    <t>20764608170865</t>
  </si>
  <si>
    <t>764608170861</t>
  </si>
  <si>
    <t>17087</t>
  </si>
  <si>
    <t>BAZIC Essence Black Gel Pen w/ Cushion Grip (12/Box)</t>
  </si>
  <si>
    <t>20764608170872</t>
  </si>
  <si>
    <t>10764608170875</t>
  </si>
  <si>
    <t>764608170878</t>
  </si>
  <si>
    <t>17088</t>
  </si>
  <si>
    <t>BAZIC Essence Blue Gel Pen w/ Cushion Grip (12/Box)</t>
  </si>
  <si>
    <t>20764608170889</t>
  </si>
  <si>
    <t>10764608170882</t>
  </si>
  <si>
    <t>764608170885</t>
  </si>
  <si>
    <t>17089</t>
  </si>
  <si>
    <t>BAZIC Essence Red Gel Pen w/ Cushion Grip (12/Box)</t>
  </si>
  <si>
    <t>20764608170896</t>
  </si>
  <si>
    <t>10764608170899</t>
  </si>
  <si>
    <t>764608170892</t>
  </si>
  <si>
    <t>17090-A</t>
  </si>
  <si>
    <t>BAZIC GR8 Black FUSE Tech Ink Pen w/ Rubberized Barrel (3/Pack)</t>
  </si>
  <si>
    <t>20764608170902</t>
  </si>
  <si>
    <t>10764608170905</t>
  </si>
  <si>
    <t>764608170908</t>
  </si>
  <si>
    <t>17091</t>
  </si>
  <si>
    <t>BAZIC GR8 Asst. Color FUSE Tech Ink Pen w/ Rubberized Barrel (3/Pack)</t>
  </si>
  <si>
    <t>20764608170919</t>
  </si>
  <si>
    <t>10764608170912</t>
  </si>
  <si>
    <t>764608170915</t>
  </si>
  <si>
    <t>17092</t>
  </si>
  <si>
    <t>BAZIC GR8 Dazzle Black FUSE Tech Ink Pen w/ Rubberized Barrel (3/Pack)</t>
  </si>
  <si>
    <t>20764608170926</t>
  </si>
  <si>
    <t>10764608170929</t>
  </si>
  <si>
    <t>764608170922</t>
  </si>
  <si>
    <t>17100</t>
  </si>
  <si>
    <t>BAZIC Frizz Black Erasable Gel Pen (2/Pack)</t>
  </si>
  <si>
    <t>20764608171008</t>
  </si>
  <si>
    <t>10764608171001</t>
  </si>
  <si>
    <t>764608171004</t>
  </si>
  <si>
    <t>17101</t>
  </si>
  <si>
    <t>BAZIC Frizz Blue Erasable Gel Pen (2/Pack)</t>
  </si>
  <si>
    <t>20764608171015</t>
  </si>
  <si>
    <t>10764608171018</t>
  </si>
  <si>
    <t>764608171011</t>
  </si>
  <si>
    <t>17102</t>
  </si>
  <si>
    <t>BAZIC Frizz Assorted Color Erasable Gel Pen (3/Pack)</t>
  </si>
  <si>
    <t>20764608171022</t>
  </si>
  <si>
    <t>10764608171025</t>
  </si>
  <si>
    <t>764608171028</t>
  </si>
  <si>
    <t>17104</t>
  </si>
  <si>
    <t>BAZIC Frizz Black Erasable Gel Pen with Grip</t>
  </si>
  <si>
    <t>20764608171046</t>
  </si>
  <si>
    <t>10764608171049</t>
  </si>
  <si>
    <t>764608171042</t>
  </si>
  <si>
    <t>17105</t>
  </si>
  <si>
    <t>BAZIC Frizz Blue Erasable Gel Pen with Grip</t>
  </si>
  <si>
    <t>20764608171053</t>
  </si>
  <si>
    <t>10764608171056</t>
  </si>
  <si>
    <t>764608171059</t>
  </si>
  <si>
    <t>17106</t>
  </si>
  <si>
    <t>BAZIC Frizz Red Erasable Gel Pen with Grip</t>
  </si>
  <si>
    <t>20764608171060</t>
  </si>
  <si>
    <t>10764608171063</t>
  </si>
  <si>
    <t>764608171066</t>
  </si>
  <si>
    <t>17107</t>
  </si>
  <si>
    <t>BAZIC Frizz Assorted Color Erasable Gel Pen with Grip (3/Pack)</t>
  </si>
  <si>
    <t>20764608171077</t>
  </si>
  <si>
    <t>10764608171070</t>
  </si>
  <si>
    <t>764608171073</t>
  </si>
  <si>
    <t>17108</t>
  </si>
  <si>
    <t>BAZIC Frizz Black Erasable Gel Retractable Pen with Grip</t>
  </si>
  <si>
    <t>20764608171084</t>
  </si>
  <si>
    <t>10764608171087</t>
  </si>
  <si>
    <t>764608171080</t>
  </si>
  <si>
    <t>17109</t>
  </si>
  <si>
    <t>BAZIC Frizz Assorted Color Erasable Gel Retractable Pen with Grip (3/Pack)</t>
  </si>
  <si>
    <t>20764608171091</t>
  </si>
  <si>
    <t>10764608171094</t>
  </si>
  <si>
    <t>764608171097</t>
  </si>
  <si>
    <t>1712</t>
  </si>
  <si>
    <t>BAZIC Elara FUSE Tech Ink Retractable Pen (3/Pack)</t>
  </si>
  <si>
    <t>20764608017122</t>
  </si>
  <si>
    <t>10764608017125</t>
  </si>
  <si>
    <t>764608017128</t>
  </si>
  <si>
    <t>1713</t>
  </si>
  <si>
    <t>BAZIC 6 Color Dayton Rollerball Pen w/ Metal Clip</t>
  </si>
  <si>
    <t>20764608017139</t>
  </si>
  <si>
    <t>10764608017132</t>
  </si>
  <si>
    <t>764608017135</t>
  </si>
  <si>
    <t>1715</t>
  </si>
  <si>
    <t>BAZIC Scentscribers Scented 6-Color Pen</t>
  </si>
  <si>
    <t>20764608017153</t>
  </si>
  <si>
    <t>10764608017156</t>
  </si>
  <si>
    <t>764608017159</t>
  </si>
  <si>
    <t>1716</t>
  </si>
  <si>
    <t>BAZIC Pearla 4-Fashion Color Pen w/ Cushion Grip</t>
  </si>
  <si>
    <t>20764608017160</t>
  </si>
  <si>
    <t>10764608017163</t>
  </si>
  <si>
    <t>764608017166</t>
  </si>
  <si>
    <t>1717</t>
  </si>
  <si>
    <t>BAZIC Lynx Satin Top 4-Color Pen w/ Cushion Grip (2/Pack)</t>
  </si>
  <si>
    <t>20764608017177</t>
  </si>
  <si>
    <t>10764608017170</t>
  </si>
  <si>
    <t>764608017173</t>
  </si>
  <si>
    <t>1718</t>
  </si>
  <si>
    <t>BAZIC Lynx Silver Top 4-Color Pen w/ Cushion Grip (2/Pack)</t>
  </si>
  <si>
    <t>20764608017184</t>
  </si>
  <si>
    <t>10764608017187</t>
  </si>
  <si>
    <t>764608017180</t>
  </si>
  <si>
    <t>1720</t>
  </si>
  <si>
    <t>BAZIC 10 Color Retractable Pen</t>
  </si>
  <si>
    <t>20764608017207</t>
  </si>
  <si>
    <t>10764608017200</t>
  </si>
  <si>
    <t>764608017203</t>
  </si>
  <si>
    <t>1721</t>
  </si>
  <si>
    <t>BAZIC Royal Assorted Color Rollerball Pen (3/Pack)</t>
  </si>
  <si>
    <t>20764608017214</t>
  </si>
  <si>
    <t>10764608017217</t>
  </si>
  <si>
    <t>764608017210</t>
  </si>
  <si>
    <t>1723</t>
  </si>
  <si>
    <t>BAZIC Royal Black Rollerball Pen (3/Pack)</t>
  </si>
  <si>
    <t>20764608017238</t>
  </si>
  <si>
    <t>10764608017231</t>
  </si>
  <si>
    <t>764608017234</t>
  </si>
  <si>
    <t>1724</t>
  </si>
  <si>
    <t>BAZIC Ciel FUSE Tech Ink Retractable Pen w/ Rubberized Barrel &amp; Metal Clip (2/Pack)</t>
  </si>
  <si>
    <t>20764608017245</t>
  </si>
  <si>
    <t>10764608017248</t>
  </si>
  <si>
    <t>764608017241</t>
  </si>
  <si>
    <t>1726</t>
  </si>
  <si>
    <t>BAZIC Ciel Serena FUSE Tech Ink Retractable Pen w/ Rubberized Barrel (2/Pack)</t>
  </si>
  <si>
    <t>20764608017269</t>
  </si>
  <si>
    <t>10764608017262</t>
  </si>
  <si>
    <t>764608017265</t>
  </si>
  <si>
    <t>1727</t>
  </si>
  <si>
    <t>BAZIC Ciel Chroma FUSE Tech Ink Retractable Pen w/ Rubberized Barrel &amp; Metal Clip (2/Pack)</t>
  </si>
  <si>
    <t>20764608017276</t>
  </si>
  <si>
    <t>10764608017279</t>
  </si>
  <si>
    <t>764608017272</t>
  </si>
  <si>
    <t>1728</t>
  </si>
  <si>
    <t>BAZIC Lira Black Rollerball Pen (3/Pack)</t>
  </si>
  <si>
    <t>20764608017283</t>
  </si>
  <si>
    <t>10764608017286</t>
  </si>
  <si>
    <t>764608017289</t>
  </si>
  <si>
    <t>1729</t>
  </si>
  <si>
    <t>BAZIC Callum Black Jumbo Ink Tank Needle-Tip Rollerball Pen (2/Pack)</t>
  </si>
  <si>
    <t>20764608017290</t>
  </si>
  <si>
    <t>10764608017293</t>
  </si>
  <si>
    <t>764608017296</t>
  </si>
  <si>
    <t>1730</t>
  </si>
  <si>
    <t>BAZIC Callum Blue Jumbo Ink Tank Needle-Tip Rollerball Pen (2/Pack)</t>
  </si>
  <si>
    <t>20764608017306</t>
  </si>
  <si>
    <t>10764608017309</t>
  </si>
  <si>
    <t>764608017302</t>
  </si>
  <si>
    <t>1731</t>
  </si>
  <si>
    <t>BAZIC Callum Red Jumbo Ink Tank Needle-Tip Rollerball Pen (2/Pack)</t>
  </si>
  <si>
    <t>20764608017313</t>
  </si>
  <si>
    <t>10764608017316</t>
  </si>
  <si>
    <t>764608017319</t>
  </si>
  <si>
    <t>1732</t>
  </si>
  <si>
    <t>BAZIC Essence Black Gel Pen w/ Cushion Grip (6/Pack)</t>
  </si>
  <si>
    <t>20764608017320</t>
  </si>
  <si>
    <t>10764608017323</t>
  </si>
  <si>
    <t>764608017326</t>
  </si>
  <si>
    <t>1734</t>
  </si>
  <si>
    <t>BAZIC Essence Asst. Color Gel Pen w/ Cushion Grip (6/Pack)</t>
  </si>
  <si>
    <t>20764608017344</t>
  </si>
  <si>
    <t>10764608017347</t>
  </si>
  <si>
    <t>764608017340</t>
  </si>
  <si>
    <t>1736</t>
  </si>
  <si>
    <t>BAZIC Prima Black Stick Pen w/ Cushion Grip (8/Pack)</t>
  </si>
  <si>
    <t>20764608017368</t>
  </si>
  <si>
    <t>10764608017361</t>
  </si>
  <si>
    <t>764608017364</t>
  </si>
  <si>
    <t>1737</t>
  </si>
  <si>
    <t>BAZIC Prima Blue Stick Pen w/ Cushion Grip (8/Pack)</t>
  </si>
  <si>
    <t>20764608017375</t>
  </si>
  <si>
    <t>10764608017378</t>
  </si>
  <si>
    <t>764608017371</t>
  </si>
  <si>
    <t>1738</t>
  </si>
  <si>
    <t>BAZIC Prima Assorted Color Stick Pen w/ Cushion Grip (8/Pack)</t>
  </si>
  <si>
    <t>20764608017382</t>
  </si>
  <si>
    <t>10764608017385</t>
  </si>
  <si>
    <t>764608017388</t>
  </si>
  <si>
    <t>1739</t>
  </si>
  <si>
    <t>BAZIC 8 Color Prima Stick Pen w/ Cushion Grip</t>
  </si>
  <si>
    <t>20764608017399</t>
  </si>
  <si>
    <t>10764608017392</t>
  </si>
  <si>
    <t>764608017395</t>
  </si>
  <si>
    <t>1741</t>
  </si>
  <si>
    <t>BAZIC Nova Assorted Color Stick Pen (12/Pack)</t>
  </si>
  <si>
    <t>20764608017412</t>
  </si>
  <si>
    <t>10764608017415</t>
  </si>
  <si>
    <t>764608017418</t>
  </si>
  <si>
    <t>1742</t>
  </si>
  <si>
    <t>BAZIC Nova Black Color Stick Pen (12/Pack)</t>
  </si>
  <si>
    <t>20764608017429</t>
  </si>
  <si>
    <t>10764608017422</t>
  </si>
  <si>
    <t>764608017425</t>
  </si>
  <si>
    <t>1743</t>
  </si>
  <si>
    <t>BAZIC Nova Blue Color Stick Pen (12/Pack)</t>
  </si>
  <si>
    <t>20764608017436</t>
  </si>
  <si>
    <t>10764608017439</t>
  </si>
  <si>
    <t>764608017432</t>
  </si>
  <si>
    <t>1747</t>
  </si>
  <si>
    <t>BAZIC 2-In-1 Mechanical Pencil &amp; 4-Fashion Color Pen w/ Cushion Grip</t>
  </si>
  <si>
    <t>20764608017474</t>
  </si>
  <si>
    <t>10764608017477</t>
  </si>
  <si>
    <t>764608017470</t>
  </si>
  <si>
    <t>1748</t>
  </si>
  <si>
    <t>BAZIC 2-In-1 Mechanical Pencil &amp; 4-Color Pen w/ Cushion Grip</t>
  </si>
  <si>
    <t>20764608017481</t>
  </si>
  <si>
    <t>10764608017484</t>
  </si>
  <si>
    <t>764608017487</t>
  </si>
  <si>
    <t>1752</t>
  </si>
  <si>
    <t>BAZIC Pure Assorted Color Stick Pen (12/Pack)</t>
  </si>
  <si>
    <t>20764608017528</t>
  </si>
  <si>
    <t>10764608017521</t>
  </si>
  <si>
    <t>764608017524</t>
  </si>
  <si>
    <t>1753</t>
  </si>
  <si>
    <t>BAZIC Palm Mini Ballpoint Pen w/ Key Ring (5/Pack)</t>
  </si>
  <si>
    <t>20764608017535</t>
  </si>
  <si>
    <t>10764608017538</t>
  </si>
  <si>
    <t>764608017531</t>
  </si>
  <si>
    <t>1754</t>
  </si>
  <si>
    <t>BAZIC Pure Red Stick Pen (12/Pack)</t>
  </si>
  <si>
    <t>20764608017542</t>
  </si>
  <si>
    <t>10764608017545</t>
  </si>
  <si>
    <t>764608017548</t>
  </si>
  <si>
    <t>1755</t>
  </si>
  <si>
    <t>BAZIC Pure Black Stick Pen (12/Pack)</t>
  </si>
  <si>
    <t>20764608017559</t>
  </si>
  <si>
    <t>10764608017552</t>
  </si>
  <si>
    <t>764608017555</t>
  </si>
  <si>
    <t>1756</t>
  </si>
  <si>
    <t>BAZIC Pure Blue Stick Pen (12/Pack)</t>
  </si>
  <si>
    <t>20764608017566</t>
  </si>
  <si>
    <t>10764608017569</t>
  </si>
  <si>
    <t>764608017562</t>
  </si>
  <si>
    <t>176</t>
  </si>
  <si>
    <t>KAPPA Bible Series Word Finds Puzzle Book</t>
  </si>
  <si>
    <t>20088908176014</t>
  </si>
  <si>
    <t>088908176010</t>
  </si>
  <si>
    <t>1763</t>
  </si>
  <si>
    <t>BAZIC 4-Color Neck Pen w/ Cushion Grip</t>
  </si>
  <si>
    <t>20764608017634</t>
  </si>
  <si>
    <t>10764608017637</t>
  </si>
  <si>
    <t>764608017630</t>
  </si>
  <si>
    <t>1769</t>
  </si>
  <si>
    <t>BAZIC Ixion Assorted Color Retractable Pen (5/Pack)</t>
  </si>
  <si>
    <t>20764608017696</t>
  </si>
  <si>
    <t>10764608017699</t>
  </si>
  <si>
    <t>764608017692</t>
  </si>
  <si>
    <t>1770</t>
  </si>
  <si>
    <t>BAZIC Ixion Dazzle Black Color Retractable Pen (5/Pack)</t>
  </si>
  <si>
    <t>20764608017702</t>
  </si>
  <si>
    <t>10764608017705</t>
  </si>
  <si>
    <t>764608017708</t>
  </si>
  <si>
    <t>1775</t>
  </si>
  <si>
    <t>BAZIC Norte Asst. Color Needle-Tip Rollerball Pen (3/Pack)</t>
  </si>
  <si>
    <t>20764608017757</t>
  </si>
  <si>
    <t>10764608017750</t>
  </si>
  <si>
    <t>764608017753</t>
  </si>
  <si>
    <t>1776</t>
  </si>
  <si>
    <t>BAZIC Norte Black Needle-Tip Rollerball Pen (3/Pack)</t>
  </si>
  <si>
    <t>20764608017764</t>
  </si>
  <si>
    <t>10764608017767</t>
  </si>
  <si>
    <t>764608017760</t>
  </si>
  <si>
    <t>1788</t>
  </si>
  <si>
    <t>BAZIC Spencer Asst. Color Retractable Pen w/ Cushion Grip (5/Pack)</t>
  </si>
  <si>
    <t>20764608017887</t>
  </si>
  <si>
    <t>10764608017880</t>
  </si>
  <si>
    <t>764608017883</t>
  </si>
  <si>
    <t>1793</t>
  </si>
  <si>
    <t>BAZIC Optima Red FUSE Tech Ink Retractable Pen w/ Grip (3/Pack)</t>
  </si>
  <si>
    <t>20764608017931</t>
  </si>
  <si>
    <t>10764608017934</t>
  </si>
  <si>
    <t>764608017937</t>
  </si>
  <si>
    <t>1794</t>
  </si>
  <si>
    <t>BAZIC Optima Assorted Color FUSE Tech Ink Retractable Pen w/ Grip (3/Pack)</t>
  </si>
  <si>
    <t>20764608017948</t>
  </si>
  <si>
    <t>10764608017941</t>
  </si>
  <si>
    <t>764608017944</t>
  </si>
  <si>
    <t>1795</t>
  </si>
  <si>
    <t>BAZIC Optima Black FUSE Tech Ink Retractable Pen w/ Grip (3/Pack)</t>
  </si>
  <si>
    <t>20764608017955</t>
  </si>
  <si>
    <t>10764608017958</t>
  </si>
  <si>
    <t>764608017951</t>
  </si>
  <si>
    <t>1796</t>
  </si>
  <si>
    <t>BAZIC 6 Glitter Color Essence Gel Pen w/ Cushion Grip</t>
  </si>
  <si>
    <t>20764608017962</t>
  </si>
  <si>
    <t>10764608017965</t>
  </si>
  <si>
    <t>764608017968</t>
  </si>
  <si>
    <t>1797</t>
  </si>
  <si>
    <t>BAZIC Optima Blue FUSE Tech Ink Retractable Pen w/ Grip (3/Pack)</t>
  </si>
  <si>
    <t>20764608017979</t>
  </si>
  <si>
    <t>10764608017972</t>
  </si>
  <si>
    <t>764608017975</t>
  </si>
  <si>
    <t>1801</t>
  </si>
  <si>
    <t>BAZIC Memo Size Plastic Clipboard w/ Low Profile Clip</t>
  </si>
  <si>
    <t>CLIPBOARDS</t>
  </si>
  <si>
    <t>3926100000</t>
  </si>
  <si>
    <t>20764608018013</t>
  </si>
  <si>
    <t>10764608018016</t>
  </si>
  <si>
    <t>764608018019</t>
  </si>
  <si>
    <t>1802</t>
  </si>
  <si>
    <t>BAZIC Memo Size Hardboard Clipboard w/ Sturdy Spring Clip</t>
  </si>
  <si>
    <t>4421919880</t>
  </si>
  <si>
    <t>20764608018020</t>
  </si>
  <si>
    <t>10764608018023</t>
  </si>
  <si>
    <t>764608018026</t>
  </si>
  <si>
    <t>1803</t>
  </si>
  <si>
    <t>BAZIC Standard Size Hardboard Clipboard w/ Sturdy Spring Clip</t>
  </si>
  <si>
    <t>20764608018037</t>
  </si>
  <si>
    <t>764608018033</t>
  </si>
  <si>
    <t>1804</t>
  </si>
  <si>
    <t>BAZIC Legal Size Hardboard Clipboard w/ Sturdy Spring Clip</t>
  </si>
  <si>
    <t>20764608018044</t>
  </si>
  <si>
    <t>764608018040</t>
  </si>
  <si>
    <t>1805</t>
  </si>
  <si>
    <t>BAZIC Standard Size Hardboard Clipboard w/ Low Profile Clip</t>
  </si>
  <si>
    <t>20764608018051</t>
  </si>
  <si>
    <t>764608018057</t>
  </si>
  <si>
    <t>1806</t>
  </si>
  <si>
    <t>BAZIC Standard Size Plastic Clipboard w/ Low Profile Clip</t>
  </si>
  <si>
    <t>20764608018068</t>
  </si>
  <si>
    <t>764608018064</t>
  </si>
  <si>
    <t>1807</t>
  </si>
  <si>
    <t>BAZIC Standard Size Clear Plastic Clipboard w/ Low Profile Clip</t>
  </si>
  <si>
    <t>4823908600</t>
  </si>
  <si>
    <t>20764608018075</t>
  </si>
  <si>
    <t>764608018071</t>
  </si>
  <si>
    <t>18082</t>
  </si>
  <si>
    <t>KAPPA Anime Fun Coloring &amp; Activity Book</t>
  </si>
  <si>
    <t>20088908018086</t>
  </si>
  <si>
    <t>088908018082</t>
  </si>
  <si>
    <t>1810</t>
  </si>
  <si>
    <t>BAZIC Clipboard Storage Case</t>
  </si>
  <si>
    <t>20764608018105</t>
  </si>
  <si>
    <t>764608018101</t>
  </si>
  <si>
    <t>1812</t>
  </si>
  <si>
    <t>BAZIC Standard Size Confetti Polka Dot Paperboard Clipboard w/ Low Profile Clip</t>
  </si>
  <si>
    <t>20764608018129</t>
  </si>
  <si>
    <t>764608018125</t>
  </si>
  <si>
    <t>18131</t>
  </si>
  <si>
    <t>KAPPA Disney Christmas Search &amp; Find</t>
  </si>
  <si>
    <t>CANADA</t>
  </si>
  <si>
    <t>20088908181315</t>
  </si>
  <si>
    <t>088908181311</t>
  </si>
  <si>
    <t>1814</t>
  </si>
  <si>
    <t>BAZIC Translucent Clipboard Storage Case</t>
  </si>
  <si>
    <t>20764608018143</t>
  </si>
  <si>
    <t>764608018149</t>
  </si>
  <si>
    <t>1816</t>
  </si>
  <si>
    <t>BAZIC Standard Size Retro Hardboard Clipboard w/ Low Profile Clip</t>
  </si>
  <si>
    <t>4421999780</t>
  </si>
  <si>
    <t>20764608018167</t>
  </si>
  <si>
    <t>764608018163</t>
  </si>
  <si>
    <t>1827</t>
  </si>
  <si>
    <t>BAZIC Pastel Color PVC Standard Clipboard w/ Low Profile Clip</t>
  </si>
  <si>
    <t>20764608018273</t>
  </si>
  <si>
    <t>764608018279</t>
  </si>
  <si>
    <t>1828</t>
  </si>
  <si>
    <t>BAZIC A4 Size PVC Clip Folder w/ Low Profile Clip</t>
  </si>
  <si>
    <t>20764608018280</t>
  </si>
  <si>
    <t>764608018286</t>
  </si>
  <si>
    <t>1829</t>
  </si>
  <si>
    <t>BAZIC Bright Color PVC Standard Clipboard w/ Low Profile Clip</t>
  </si>
  <si>
    <t>20764608018297</t>
  </si>
  <si>
    <t>764608018293</t>
  </si>
  <si>
    <t>1830</t>
  </si>
  <si>
    <t>BAZIC Standard Size Geometric Paperboard Clipboard w/ Gold Low Profile Clip</t>
  </si>
  <si>
    <t>20764608018303</t>
  </si>
  <si>
    <t>764608018309</t>
  </si>
  <si>
    <t>18834</t>
  </si>
  <si>
    <t>Mandalas Coloring Book for Adults</t>
  </si>
  <si>
    <t>20814625018838</t>
  </si>
  <si>
    <t>814625018834</t>
  </si>
  <si>
    <t>1903</t>
  </si>
  <si>
    <t>BAZIC Nora Dual Hole Square Sharpener w/ Receptacle (4/Pack)</t>
  </si>
  <si>
    <t>SHARPENERS</t>
  </si>
  <si>
    <t>8214100000</t>
  </si>
  <si>
    <t>20764608019034</t>
  </si>
  <si>
    <t>10764608019037</t>
  </si>
  <si>
    <t>764608019030</t>
  </si>
  <si>
    <t>1904</t>
  </si>
  <si>
    <t>BAZIC Axel Sharpener w/ Receptacle</t>
  </si>
  <si>
    <t>20764608019041</t>
  </si>
  <si>
    <t>10764608019044</t>
  </si>
  <si>
    <t>764608019047</t>
  </si>
  <si>
    <t>1906</t>
  </si>
  <si>
    <t>BAZIC Axel Sharpener w/ Receptacle (3/Pack)</t>
  </si>
  <si>
    <t>20764608019065</t>
  </si>
  <si>
    <t>10764608019068</t>
  </si>
  <si>
    <t>764608019061</t>
  </si>
  <si>
    <t>1907</t>
  </si>
  <si>
    <t>BAZIC Owen Dual Hole Sharpener w/ Round Receptacle (2/Pack)</t>
  </si>
  <si>
    <t>20764608019072</t>
  </si>
  <si>
    <t>10764608019075</t>
  </si>
  <si>
    <t>764608019078</t>
  </si>
  <si>
    <t>1908</t>
  </si>
  <si>
    <t>BAZIC Owen Dual Hole Sharpener w/ Round Receptacle</t>
  </si>
  <si>
    <t>20764608019089</t>
  </si>
  <si>
    <t>10764608019082</t>
  </si>
  <si>
    <t>764608019085</t>
  </si>
  <si>
    <t>1909</t>
  </si>
  <si>
    <t>BAZIC Noah Sharpener w/ Receptacle (3/Pack)</t>
  </si>
  <si>
    <t>20764608019096</t>
  </si>
  <si>
    <t>10764608019099</t>
  </si>
  <si>
    <t>764608019092</t>
  </si>
  <si>
    <t>1910</t>
  </si>
  <si>
    <t>BAZIC Noah Sharpener w/ Receptacle</t>
  </si>
  <si>
    <t>20764608019102</t>
  </si>
  <si>
    <t>10764608019105</t>
  </si>
  <si>
    <t>764608019108</t>
  </si>
  <si>
    <t>1911</t>
  </si>
  <si>
    <t>BAZIC Victor Dual Hole Sharpener w/ Lid &amp; Receptacle</t>
  </si>
  <si>
    <t>20764608019119</t>
  </si>
  <si>
    <t>10764608019112</t>
  </si>
  <si>
    <t>764608019115</t>
  </si>
  <si>
    <t>1912</t>
  </si>
  <si>
    <t>BAZIC Felix Square Transparent Pencil Sharpener (12/Pack)</t>
  </si>
  <si>
    <t>20764608019126</t>
  </si>
  <si>
    <t>10764608019129</t>
  </si>
  <si>
    <t>764608019122</t>
  </si>
  <si>
    <t>1913</t>
  </si>
  <si>
    <t>BAZIC Remi Sharpener w/ Receptacle</t>
  </si>
  <si>
    <t>20764608019133</t>
  </si>
  <si>
    <t>10764608019136</t>
  </si>
  <si>
    <t>764608019139</t>
  </si>
  <si>
    <t>1914</t>
  </si>
  <si>
    <t>BAZIC Quinn Dual Hole Sharpener w/ Diamond Receptacle</t>
  </si>
  <si>
    <t>20764608019140</t>
  </si>
  <si>
    <t>10764608019143</t>
  </si>
  <si>
    <t>764608019146</t>
  </si>
  <si>
    <t>1915</t>
  </si>
  <si>
    <t>BAZIC 2 Dual Hole Sharpener + 2 Round Receptacle Sharpener</t>
  </si>
  <si>
    <t>20764608019157</t>
  </si>
  <si>
    <t>10764608019150</t>
  </si>
  <si>
    <t>764608019153</t>
  </si>
  <si>
    <t>1916</t>
  </si>
  <si>
    <t>BAZIC Dual Hole Metal Pencil Sharpener (3/Pack)</t>
  </si>
  <si>
    <t>20764608019164</t>
  </si>
  <si>
    <t>10764608019167</t>
  </si>
  <si>
    <t>764608019160</t>
  </si>
  <si>
    <t>1917</t>
  </si>
  <si>
    <t>BAZIC Luna Round Pencil Sharpener (12/Pack)</t>
  </si>
  <si>
    <t>20764608019171</t>
  </si>
  <si>
    <t>10764608019174</t>
  </si>
  <si>
    <t>764608019177</t>
  </si>
  <si>
    <t>1919</t>
  </si>
  <si>
    <t>BAZIC Single Hole Metal Pencil Sharpener (6/Pack)</t>
  </si>
  <si>
    <t>20764608019195</t>
  </si>
  <si>
    <t>10764608019198</t>
  </si>
  <si>
    <t>764608019191</t>
  </si>
  <si>
    <t>1920</t>
  </si>
  <si>
    <t>BAZIC Desktop Sharpener w/ Suction Cup Base</t>
  </si>
  <si>
    <t>20764608019201</t>
  </si>
  <si>
    <t>10764608019204</t>
  </si>
  <si>
    <t>764608019207</t>
  </si>
  <si>
    <t>1921</t>
  </si>
  <si>
    <t>BAZIC Cora Dual Hole Square Sharpener (6/Pack)</t>
  </si>
  <si>
    <t>20764608019218</t>
  </si>
  <si>
    <t>10764608019211</t>
  </si>
  <si>
    <t>764608019214</t>
  </si>
  <si>
    <t>1922</t>
  </si>
  <si>
    <t>BAZIC Fun Shaped Pencil Sharpener (12/Pack)</t>
  </si>
  <si>
    <t>20764608019225</t>
  </si>
  <si>
    <t>10764608019228</t>
  </si>
  <si>
    <t>764608019221</t>
  </si>
  <si>
    <t>1925</t>
  </si>
  <si>
    <t>BAZIC Harper Dual Hole Square Sharpener w/ Receptacle (2/Pack)</t>
  </si>
  <si>
    <t>20764608019256</t>
  </si>
  <si>
    <t>10764608019259</t>
  </si>
  <si>
    <t>764608019252</t>
  </si>
  <si>
    <t>1926</t>
  </si>
  <si>
    <t>BAZIC Harper Dual Hole Square Sharpener w/ Receptacle</t>
  </si>
  <si>
    <t>20764608019263</t>
  </si>
  <si>
    <t>10764608019266</t>
  </si>
  <si>
    <t>764608019269</t>
  </si>
  <si>
    <t>1927</t>
  </si>
  <si>
    <t>BAZIC Sophie Dual Hole Sharpener w/ Square Receptacle (2/Pack)</t>
  </si>
  <si>
    <t>20764608019270</t>
  </si>
  <si>
    <t>10764608019273</t>
  </si>
  <si>
    <t>764608019276</t>
  </si>
  <si>
    <t>1928</t>
  </si>
  <si>
    <t>BAZIC Kara Dual Hole Sharpener w/ Triangle Receptacle (2/Pack)</t>
  </si>
  <si>
    <t>20764608019287</t>
  </si>
  <si>
    <t>10764608019280</t>
  </si>
  <si>
    <t>764608019283</t>
  </si>
  <si>
    <t>1930</t>
  </si>
  <si>
    <t>BAZIC Ethan Sharpener w/ Round Receptacle</t>
  </si>
  <si>
    <t>20764608019300</t>
  </si>
  <si>
    <t>10764608019303</t>
  </si>
  <si>
    <t>764608019306</t>
  </si>
  <si>
    <t>1931</t>
  </si>
  <si>
    <t>BAZIC Dual Hole Square Receptacle Sharpener + Round Receptacle Sharpener</t>
  </si>
  <si>
    <t>20764608019317</t>
  </si>
  <si>
    <t>10764608019310</t>
  </si>
  <si>
    <t>764608019313</t>
  </si>
  <si>
    <t>1933</t>
  </si>
  <si>
    <t>BAZIC Sophie Dual Hole Sharpener w/ Square Receptacle</t>
  </si>
  <si>
    <t>20764608019331</t>
  </si>
  <si>
    <t>10764608019334</t>
  </si>
  <si>
    <t>764608019337</t>
  </si>
  <si>
    <t>1934</t>
  </si>
  <si>
    <t>BAZIC Kara Dual Hole Sharpener w/ Triangle Receptacle</t>
  </si>
  <si>
    <t>20764608019348</t>
  </si>
  <si>
    <t>10764608019341</t>
  </si>
  <si>
    <t>764608019344</t>
  </si>
  <si>
    <t>1940</t>
  </si>
  <si>
    <t>BAZIC Victor Dual Hole Sharpener w/ Lid &amp; Receptacle (BULK)</t>
  </si>
  <si>
    <t>20764608019409</t>
  </si>
  <si>
    <t>10764608019402</t>
  </si>
  <si>
    <t>764608019405</t>
  </si>
  <si>
    <t>1941</t>
  </si>
  <si>
    <t>BAZIC Coby Square Pencil Sharpener (24/Box)</t>
  </si>
  <si>
    <t>20764608019416</t>
  </si>
  <si>
    <t>10764608019419</t>
  </si>
  <si>
    <t>764608019412</t>
  </si>
  <si>
    <t>1942</t>
  </si>
  <si>
    <t>BAZIC Rex Sharpener w/ Receptacle + Eraser (2/Pack)</t>
  </si>
  <si>
    <t>20764608019423</t>
  </si>
  <si>
    <t>10764608019426</t>
  </si>
  <si>
    <t>764608019429</t>
  </si>
  <si>
    <t>1943</t>
  </si>
  <si>
    <t>BAZIC Chloe Sharpener + Eraser</t>
  </si>
  <si>
    <t>20764608019430</t>
  </si>
  <si>
    <t>10764608019433</t>
  </si>
  <si>
    <t>764608019436</t>
  </si>
  <si>
    <t>1944</t>
  </si>
  <si>
    <t>BAZIC Mila Dual Hole Sharpener w/ Square Receptacle + Eraser</t>
  </si>
  <si>
    <t>20764608019447</t>
  </si>
  <si>
    <t>10764608019440</t>
  </si>
  <si>
    <t>764608019443</t>
  </si>
  <si>
    <t>1945</t>
  </si>
  <si>
    <t>BAZIC Connor Dual Hole Sharpener w/ Receptacle + Eraser</t>
  </si>
  <si>
    <t>20764608019454</t>
  </si>
  <si>
    <t>10764608019457</t>
  </si>
  <si>
    <t>764608019450</t>
  </si>
  <si>
    <t>1949</t>
  </si>
  <si>
    <t>BAZIC Axel Sharpener w/ Receptacle (BULK)</t>
  </si>
  <si>
    <t>20764608019492</t>
  </si>
  <si>
    <t>10764608019495</t>
  </si>
  <si>
    <t>764608019498</t>
  </si>
  <si>
    <t>1950</t>
  </si>
  <si>
    <t>BAZIC Riley Triple Hole Sharpener w/ Receptacle</t>
  </si>
  <si>
    <t>20764608019508</t>
  </si>
  <si>
    <t>10764608019501</t>
  </si>
  <si>
    <t>764608019504</t>
  </si>
  <si>
    <t>2000</t>
  </si>
  <si>
    <t>BAZIC 0.017 oz (0.5g) Super Glue Gel (5/Pack)</t>
  </si>
  <si>
    <t>ADHESIVE - PROJECT</t>
  </si>
  <si>
    <t>3506105000</t>
  </si>
  <si>
    <t>20764608020009</t>
  </si>
  <si>
    <t>10764608020002</t>
  </si>
  <si>
    <t>764608020005</t>
  </si>
  <si>
    <t>2001</t>
  </si>
  <si>
    <t>BAZIC 0.07 oz (2g) Super Glue Gel (3/Pack)</t>
  </si>
  <si>
    <t>20764608020016</t>
  </si>
  <si>
    <t>10764608020019</t>
  </si>
  <si>
    <t>764608020012</t>
  </si>
  <si>
    <t>20014-20</t>
  </si>
  <si>
    <t>BAZIC Assorted Office Supplies Store Display (18sku/456pcs)</t>
  </si>
  <si>
    <t>FLOOR DISPLAY</t>
  </si>
  <si>
    <t>40764608200146</t>
  </si>
  <si>
    <t>2001420</t>
  </si>
  <si>
    <t>20015-20</t>
  </si>
  <si>
    <t>BAZIC Assorted School Supplies Store Display (17sku/534pcs)</t>
  </si>
  <si>
    <t>40764608200153</t>
  </si>
  <si>
    <t>20016-20</t>
  </si>
  <si>
    <t>BAZIC Mailing Supplies Store Display (17 SKU/511 pcs)</t>
  </si>
  <si>
    <t>40764608200160</t>
  </si>
  <si>
    <t>764608200162</t>
  </si>
  <si>
    <t>2005</t>
  </si>
  <si>
    <t>BAZIC 0.036 oz (1g) Single Use Super Glue (6/Pack)</t>
  </si>
  <si>
    <t>20764608020054</t>
  </si>
  <si>
    <t>10764608020057</t>
  </si>
  <si>
    <t>764608020050</t>
  </si>
  <si>
    <t>20050</t>
  </si>
  <si>
    <t>BAZIC 20" X 30" 10-Slots Foam Board Display Rack</t>
  </si>
  <si>
    <t>DISPLAY RACKS</t>
  </si>
  <si>
    <t>4901990075</t>
  </si>
  <si>
    <t>20764608200500</t>
  </si>
  <si>
    <t>764608200506</t>
  </si>
  <si>
    <t>2006</t>
  </si>
  <si>
    <t>BAZIC 0.10 oz (3g) Super Glue (4/Pack)</t>
  </si>
  <si>
    <t>20764608020061</t>
  </si>
  <si>
    <t>10764608020064</t>
  </si>
  <si>
    <t>764608020067</t>
  </si>
  <si>
    <t>2007</t>
  </si>
  <si>
    <t>BAZIC 0.10 oz (3g) Super Glue (6/Pack)</t>
  </si>
  <si>
    <t>20764608020078</t>
  </si>
  <si>
    <t>10764608020071</t>
  </si>
  <si>
    <t>764608020074</t>
  </si>
  <si>
    <t>20070</t>
  </si>
  <si>
    <t>BAZIC 9" x 12" &amp; 12" X 16" Sign 40-Slots Spinning Rack</t>
  </si>
  <si>
    <t>20764608200708</t>
  </si>
  <si>
    <t>764608200704</t>
  </si>
  <si>
    <t>2008</t>
  </si>
  <si>
    <t>BAZIC 0.10 oz (3g) Super Glue Pen w/ Precision Tip Applicator</t>
  </si>
  <si>
    <t>20764608020085</t>
  </si>
  <si>
    <t>10764608020088</t>
  </si>
  <si>
    <t>764608020081</t>
  </si>
  <si>
    <t>20080</t>
  </si>
  <si>
    <t>BAZIC 22" X 28" 10-Slots Poster Board Display Rack</t>
  </si>
  <si>
    <t>20764608200807</t>
  </si>
  <si>
    <t>764608200803</t>
  </si>
  <si>
    <t>20088</t>
  </si>
  <si>
    <t>BAZIC Writing Instruments Compact Floor Display (12 sku/157 Pcs)</t>
  </si>
  <si>
    <t>9608500000</t>
  </si>
  <si>
    <t>20764608200883</t>
  </si>
  <si>
    <t>764608200889</t>
  </si>
  <si>
    <t>2010</t>
  </si>
  <si>
    <t>BAZIC 1 FL OZ (30 mL) Contact Cement Adhesive</t>
  </si>
  <si>
    <t>20764608020108</t>
  </si>
  <si>
    <t>10764608020101</t>
  </si>
  <si>
    <t>764608020104</t>
  </si>
  <si>
    <t>2011</t>
  </si>
  <si>
    <t>BAZIC 0.2 oz (5.6g) Quick Setting Epoxy Glue w/ Syringe Applicator</t>
  </si>
  <si>
    <t>20764608020115</t>
  </si>
  <si>
    <t>10764608020118</t>
  </si>
  <si>
    <t>764608020111</t>
  </si>
  <si>
    <t>2012</t>
  </si>
  <si>
    <t>BAZIC 2.7 FL OZ (80 mL) Stationery Clear Glue (2/Pack)</t>
  </si>
  <si>
    <t>ADHESIVE - SCHOOL</t>
  </si>
  <si>
    <t>20764608020122</t>
  </si>
  <si>
    <t>10764608020125</t>
  </si>
  <si>
    <t>764608020128</t>
  </si>
  <si>
    <t>2013</t>
  </si>
  <si>
    <t>BAZIC 7 5/8 FL OZ (225 mL) Jumbo Washable White Glue</t>
  </si>
  <si>
    <t>20764608020139</t>
  </si>
  <si>
    <t>764608020135</t>
  </si>
  <si>
    <t>2014</t>
  </si>
  <si>
    <t>BAZIC 4 FL OZ (118 mL) Washable White Glue</t>
  </si>
  <si>
    <t>20764608020146</t>
  </si>
  <si>
    <t>764608020142</t>
  </si>
  <si>
    <t>2019</t>
  </si>
  <si>
    <t>BAZIC 1 Gallon White Glue</t>
  </si>
  <si>
    <t>20764608020191</t>
  </si>
  <si>
    <t>764608020197</t>
  </si>
  <si>
    <t>2022</t>
  </si>
  <si>
    <t>BAZIC 0.7 oz (21g) Washable Disappearing Purple Glue Stick (2/Pack)</t>
  </si>
  <si>
    <t>20764608020221</t>
  </si>
  <si>
    <t>10764608020224</t>
  </si>
  <si>
    <t>764608020227</t>
  </si>
  <si>
    <t>2023</t>
  </si>
  <si>
    <t>BAZIC 0.28 oz (8g) Washable Disappearing Purple Glue Stick (4/Pack)</t>
  </si>
  <si>
    <t>20764608020238</t>
  </si>
  <si>
    <t>10764608020231</t>
  </si>
  <si>
    <t>764608020234</t>
  </si>
  <si>
    <t>2024</t>
  </si>
  <si>
    <t>BAZIC 1.27 oz (36g) Glue Stick (2/Pack)</t>
  </si>
  <si>
    <t>20764608020245</t>
  </si>
  <si>
    <t>10764608020248</t>
  </si>
  <si>
    <t>764608020241</t>
  </si>
  <si>
    <t>2025</t>
  </si>
  <si>
    <t>BAZIC 0.7 oz (21g) Glue Stick (3/Pack)</t>
  </si>
  <si>
    <t>20764608020252</t>
  </si>
  <si>
    <t>10764608020255</t>
  </si>
  <si>
    <t>764608020258</t>
  </si>
  <si>
    <t>2028</t>
  </si>
  <si>
    <t>BAZIC 1.7 FL OZ (50 mL) Glue Pen (2/Pack)</t>
  </si>
  <si>
    <t>20764608020283</t>
  </si>
  <si>
    <t>10764608020286</t>
  </si>
  <si>
    <t>764608020289</t>
  </si>
  <si>
    <t>203</t>
  </si>
  <si>
    <t>BAZIC Mega (100mm) Color Paper Clips (10/Pack)</t>
  </si>
  <si>
    <t>CLIPS &amp; PINS</t>
  </si>
  <si>
    <t>20764608002036</t>
  </si>
  <si>
    <t>10764608002039</t>
  </si>
  <si>
    <t>764608002032</t>
  </si>
  <si>
    <t>2030</t>
  </si>
  <si>
    <t>BAZIC 3.38 FL OZ (100 mL) Silicone Glue</t>
  </si>
  <si>
    <t>20764608020306</t>
  </si>
  <si>
    <t>10764608020309</t>
  </si>
  <si>
    <t>764608020302</t>
  </si>
  <si>
    <t>204</t>
  </si>
  <si>
    <t>BAZIC No.1 Regular (33mm) Color Paper Clips (200/Pack)</t>
  </si>
  <si>
    <t>20764608002043</t>
  </si>
  <si>
    <t>10764608002046</t>
  </si>
  <si>
    <t>764608002049</t>
  </si>
  <si>
    <t>2041</t>
  </si>
  <si>
    <t>BAZIC 0.28 oz (8g) Glue Stick</t>
  </si>
  <si>
    <t>20764608020412</t>
  </si>
  <si>
    <t>10764608020415</t>
  </si>
  <si>
    <t>764608020418</t>
  </si>
  <si>
    <t>2042</t>
  </si>
  <si>
    <t>BAZIC 0.28 oz (8g) Glue Stick (4/Pack)</t>
  </si>
  <si>
    <t>20764608020429</t>
  </si>
  <si>
    <t>10764608020422</t>
  </si>
  <si>
    <t>764608020425</t>
  </si>
  <si>
    <t>2043</t>
  </si>
  <si>
    <t>BAZIC 0.28 oz (8g) 4 Washable Colored Glue Stick</t>
  </si>
  <si>
    <t>20764608020436</t>
  </si>
  <si>
    <t>10764608020439</t>
  </si>
  <si>
    <t>764608020432</t>
  </si>
  <si>
    <t>2044</t>
  </si>
  <si>
    <t>BAZIC 5 FL OZ (147 mL) Washable Clear School Glue</t>
  </si>
  <si>
    <t>20764608020443</t>
  </si>
  <si>
    <t>764608020449</t>
  </si>
  <si>
    <t>2045</t>
  </si>
  <si>
    <t>BAZIC 1 Gallon Washable Clear School Glue</t>
  </si>
  <si>
    <t>20764608020450</t>
  </si>
  <si>
    <t>764608020456</t>
  </si>
  <si>
    <t>2046</t>
  </si>
  <si>
    <t>BAZIC 5 FL OZ (147 mL) Washable Clear Color School Glue</t>
  </si>
  <si>
    <t>20764608020467</t>
  </si>
  <si>
    <t>764608020463</t>
  </si>
  <si>
    <t>205</t>
  </si>
  <si>
    <t>BAZIC Jumbo (50mm) Color Paper Clips (100/Pack)</t>
  </si>
  <si>
    <t>20764608002050</t>
  </si>
  <si>
    <t>10764608002053</t>
  </si>
  <si>
    <t>764608002056</t>
  </si>
  <si>
    <t>2050</t>
  </si>
  <si>
    <t>BAZIC 0.28 oz (8g) Premium Glue Stick (4/Pack)</t>
  </si>
  <si>
    <t>20764608020504</t>
  </si>
  <si>
    <t>10764608020507</t>
  </si>
  <si>
    <t>764608020500</t>
  </si>
  <si>
    <t>2051</t>
  </si>
  <si>
    <t>BAZIC 0.7 oz (21g) Premium Glue Stick (2/Pack)</t>
  </si>
  <si>
    <t>20764608020511</t>
  </si>
  <si>
    <t>10764608020514</t>
  </si>
  <si>
    <t>764608020517</t>
  </si>
  <si>
    <t>2052</t>
  </si>
  <si>
    <t>BAZIC 1.27 oz (36g) Premium Glue Stick</t>
  </si>
  <si>
    <t>20764608020528</t>
  </si>
  <si>
    <t>10764608020521</t>
  </si>
  <si>
    <t>764608020524</t>
  </si>
  <si>
    <t>2053</t>
  </si>
  <si>
    <t>BAZIC 0.28 oz (8g) Premium Glue Stick</t>
  </si>
  <si>
    <t>20764608020535</t>
  </si>
  <si>
    <t>10764608020538</t>
  </si>
  <si>
    <t>764608020531</t>
  </si>
  <si>
    <t>2054</t>
  </si>
  <si>
    <t>BAZIC 0.7 oz (21g) Premium Glue Stick</t>
  </si>
  <si>
    <t>20764608020542</t>
  </si>
  <si>
    <t>10764608020545</t>
  </si>
  <si>
    <t>764608020548</t>
  </si>
  <si>
    <t>2055</t>
  </si>
  <si>
    <t>BAZIC 0.28 oz (8g) Washable Disappearing Purple Glue Stick</t>
  </si>
  <si>
    <t>20764608020559</t>
  </si>
  <si>
    <t>10764608020552</t>
  </si>
  <si>
    <t>764608020555</t>
  </si>
  <si>
    <t>2056</t>
  </si>
  <si>
    <t>BAZIC 0.21 oz (6g) 4 Washable Scented Glue Stick</t>
  </si>
  <si>
    <t>20764608020566</t>
  </si>
  <si>
    <t>10764608020569</t>
  </si>
  <si>
    <t>764608020562</t>
  </si>
  <si>
    <t>206</t>
  </si>
  <si>
    <t>BAZIC Assorted Color Push Pins (100/Pack)</t>
  </si>
  <si>
    <t>7319405010</t>
  </si>
  <si>
    <t>20764608002067</t>
  </si>
  <si>
    <t>10764608002060</t>
  </si>
  <si>
    <t>764608002063</t>
  </si>
  <si>
    <t>207</t>
  </si>
  <si>
    <t>BAZIC Clear Transparent Push Pins (100/Pack)</t>
  </si>
  <si>
    <t>20764608002074</t>
  </si>
  <si>
    <t>10764608002077</t>
  </si>
  <si>
    <t>764608002070</t>
  </si>
  <si>
    <t>2070</t>
  </si>
  <si>
    <t>BAZIC 4 FL OZ (118 mL) Wood Glue</t>
  </si>
  <si>
    <t>20764608020702</t>
  </si>
  <si>
    <t>10764608020705</t>
  </si>
  <si>
    <t>764608020708</t>
  </si>
  <si>
    <t>2071</t>
  </si>
  <si>
    <t>BAZIC 8 FL OZ (236 mL) Wood Glue</t>
  </si>
  <si>
    <t>20764608020719</t>
  </si>
  <si>
    <t>10764608020712</t>
  </si>
  <si>
    <t>764608020715</t>
  </si>
  <si>
    <t>2072</t>
  </si>
  <si>
    <t>BAZIC 16 FL OZ (473 mL) Wood Glue</t>
  </si>
  <si>
    <t>20764608020726</t>
  </si>
  <si>
    <t>764608020722</t>
  </si>
  <si>
    <t>208</t>
  </si>
  <si>
    <t>BAZIC Assorted Translucent Color Push Pins (100/Pack)</t>
  </si>
  <si>
    <t>20764608002081</t>
  </si>
  <si>
    <t>10764608002084</t>
  </si>
  <si>
    <t>764608002087</t>
  </si>
  <si>
    <t>2080</t>
  </si>
  <si>
    <t>BAZIC 8 mm x 8 m Permanent Glue Tape</t>
  </si>
  <si>
    <t>20764608020801</t>
  </si>
  <si>
    <t>10764608020804</t>
  </si>
  <si>
    <t>764608020807</t>
  </si>
  <si>
    <t>2081</t>
  </si>
  <si>
    <t>BAZIC TinyBond 8 mm x 5 m Permanent Glue Tape</t>
  </si>
  <si>
    <t>20764608020818</t>
  </si>
  <si>
    <t>10764608020811</t>
  </si>
  <si>
    <t>764608020814</t>
  </si>
  <si>
    <t>2085</t>
  </si>
  <si>
    <t>BAZIC 8.4 mm x 8 m Permanent Dots Glue Tape</t>
  </si>
  <si>
    <t>20764608020856</t>
  </si>
  <si>
    <t>10764608020859</t>
  </si>
  <si>
    <t>764608020852</t>
  </si>
  <si>
    <t>209</t>
  </si>
  <si>
    <t>BAZIC Assorted Color Round Push Pins (80/Pack)</t>
  </si>
  <si>
    <t>7317001000</t>
  </si>
  <si>
    <t>20764608002098</t>
  </si>
  <si>
    <t>10764608002091</t>
  </si>
  <si>
    <t>764608002094</t>
  </si>
  <si>
    <t>2090</t>
  </si>
  <si>
    <t>BAZIC 3.9" x 0.27" Dual Temp. Mini Hot Melt Glue Sticks (20/Bag)</t>
  </si>
  <si>
    <t>20764608020900</t>
  </si>
  <si>
    <t>10764608020903</t>
  </si>
  <si>
    <t>764608020906</t>
  </si>
  <si>
    <t>2091</t>
  </si>
  <si>
    <t>BAZIC 3.9" x 0.27" Dual Temp. Mini Hot Melt Glue Sticks (100/box)</t>
  </si>
  <si>
    <t>20764608020917</t>
  </si>
  <si>
    <t>764608020913</t>
  </si>
  <si>
    <t>2092</t>
  </si>
  <si>
    <t>BAZIC 3.9" x 0.43" Dual Temp. Full Size Hot Melt Glue Sticks (10/Bag)</t>
  </si>
  <si>
    <t>20764608020924</t>
  </si>
  <si>
    <t>10764608020927</t>
  </si>
  <si>
    <t>764608020920</t>
  </si>
  <si>
    <t>2093</t>
  </si>
  <si>
    <t>BAZIC 7.87" x 0.27" Dual Temp. Mini Hot Melt Glue Sticks (10/Bag)</t>
  </si>
  <si>
    <t>20764608020931</t>
  </si>
  <si>
    <t>10764608020934</t>
  </si>
  <si>
    <t>764608020937</t>
  </si>
  <si>
    <t>2094</t>
  </si>
  <si>
    <t>BAZIC 7.87" x 0.43" Dual Temp. Full Size Hot Melt Glue Sticks (5/Bag)</t>
  </si>
  <si>
    <t>20764608020948</t>
  </si>
  <si>
    <t>10764608020941</t>
  </si>
  <si>
    <t>764608020944</t>
  </si>
  <si>
    <t>2095</t>
  </si>
  <si>
    <t>BAZIC 3.9" x 0.27" Dual Temp. Mini Hot Melt Glue Sticks (50/Bag)</t>
  </si>
  <si>
    <t>20764608020955</t>
  </si>
  <si>
    <t>10764608020958</t>
  </si>
  <si>
    <t>764608020951</t>
  </si>
  <si>
    <t>2099</t>
  </si>
  <si>
    <t>BAZIC Assorted Glue Sets (3/Pack)</t>
  </si>
  <si>
    <t>20764608020993</t>
  </si>
  <si>
    <t>764608020999</t>
  </si>
  <si>
    <t>210</t>
  </si>
  <si>
    <t>BAZIC Assorted Color Jumbo Push Pins (25/Pack)</t>
  </si>
  <si>
    <t>20764608002104</t>
  </si>
  <si>
    <t>10764608002107</t>
  </si>
  <si>
    <t>764608002100</t>
  </si>
  <si>
    <t>2100</t>
  </si>
  <si>
    <t>BAZIC Top Loading 9-Pockets Trading Card Holders (100/Pack)</t>
  </si>
  <si>
    <t>BINDERS - INSERTS</t>
  </si>
  <si>
    <t>4820300020</t>
  </si>
  <si>
    <t>20764608021006</t>
  </si>
  <si>
    <t>764608021002</t>
  </si>
  <si>
    <t>2101</t>
  </si>
  <si>
    <t>BAZIC Side Loading 9-Pockets Double Sided Trading Card Holders (5/Pack)</t>
  </si>
  <si>
    <t>20764608021013</t>
  </si>
  <si>
    <t>10764608021016</t>
  </si>
  <si>
    <t>764608021019</t>
  </si>
  <si>
    <t>2102</t>
  </si>
  <si>
    <t>BAZIC Side Loading 9-Pockets Double Sided Trading Card Holders (100/Pack)</t>
  </si>
  <si>
    <t>20764608021020</t>
  </si>
  <si>
    <t>764608021026</t>
  </si>
  <si>
    <t>211</t>
  </si>
  <si>
    <t>BAZIC 1" Metal Book Rings (12/Pack)</t>
  </si>
  <si>
    <t>BOOK RINGS</t>
  </si>
  <si>
    <t>7326200090</t>
  </si>
  <si>
    <t>20764608002111</t>
  </si>
  <si>
    <t>10764608002114</t>
  </si>
  <si>
    <t>764608002117</t>
  </si>
  <si>
    <t>2112</t>
  </si>
  <si>
    <t>BAZIC Green Color 2-Pockets Poly Portfolio w/ 3 Prongs</t>
  </si>
  <si>
    <t>FOLDERS &amp; PORTFOLIOS</t>
  </si>
  <si>
    <t>20764608021129</t>
  </si>
  <si>
    <t>764608021125</t>
  </si>
  <si>
    <t>2113</t>
  </si>
  <si>
    <t>BAZIC Red Color 2-Pockets Poly Portfolio w/ 3 Prongs</t>
  </si>
  <si>
    <t>20764608021136</t>
  </si>
  <si>
    <t>764608021132</t>
  </si>
  <si>
    <t>2114</t>
  </si>
  <si>
    <t>BAZIC Blue Color 2-Pockets Poly Portfolio w/ 3 Prongs</t>
  </si>
  <si>
    <t>20764608021143</t>
  </si>
  <si>
    <t>764608021149</t>
  </si>
  <si>
    <t>2115</t>
  </si>
  <si>
    <t>BAZIC Yellow Color 2-Pockets Poly Portfolio w/ 3 Prongs</t>
  </si>
  <si>
    <t>20764608021150</t>
  </si>
  <si>
    <t>764608021156</t>
  </si>
  <si>
    <t>212</t>
  </si>
  <si>
    <t>BAZIC 1" Assorted Color Metal Book Rings (10/Pack)</t>
  </si>
  <si>
    <t>20764608002128</t>
  </si>
  <si>
    <t>10764608002121</t>
  </si>
  <si>
    <t>764608002124</t>
  </si>
  <si>
    <t>2120</t>
  </si>
  <si>
    <t>BAZIC Pastel Edition 7-Pocket A4/Letter Size Poly Expanding File</t>
  </si>
  <si>
    <t>DOCUMENT ORGANIZER</t>
  </si>
  <si>
    <t>20764608021204</t>
  </si>
  <si>
    <t>764608021200</t>
  </si>
  <si>
    <t>2121</t>
  </si>
  <si>
    <t>BAZIC Morandi Edition 13-Pocket A4/Letter Size Poly Expanding File</t>
  </si>
  <si>
    <t>20764608021211</t>
  </si>
  <si>
    <t>764608021217</t>
  </si>
  <si>
    <t>2130</t>
  </si>
  <si>
    <t>BAZIC Standard Weight Top Loading Sheet Protectors (10/Pack)</t>
  </si>
  <si>
    <t>20764608021303</t>
  </si>
  <si>
    <t>10764608021306</t>
  </si>
  <si>
    <t>764608021309</t>
  </si>
  <si>
    <t>2131</t>
  </si>
  <si>
    <t>BAZIC Standard Weight Top Loading Sheet Protectors (100/Box)</t>
  </si>
  <si>
    <t>20764608021310</t>
  </si>
  <si>
    <t>764608021316</t>
  </si>
  <si>
    <t>2132</t>
  </si>
  <si>
    <t>BAZIC Heavy Weight Top Loading Sheet Protectors (10/Pack)</t>
  </si>
  <si>
    <t>20764608021327</t>
  </si>
  <si>
    <t>10764608021320</t>
  </si>
  <si>
    <t>764608021323</t>
  </si>
  <si>
    <t>2133</t>
  </si>
  <si>
    <t>BAZIC Heavy Weight Top Loading Sheet Protectors (50/Box)</t>
  </si>
  <si>
    <t>20764608021334</t>
  </si>
  <si>
    <t>764608021330</t>
  </si>
  <si>
    <t>2138</t>
  </si>
  <si>
    <t>BAZIC Bubble Embossed 2-Pocket Poly Portfolio</t>
  </si>
  <si>
    <t>20764608021389</t>
  </si>
  <si>
    <t>764608021385</t>
  </si>
  <si>
    <t>2139</t>
  </si>
  <si>
    <t>BAZIC Cubic Embossed 2-Pocket Poly Portfolio</t>
  </si>
  <si>
    <t>20764608021396</t>
  </si>
  <si>
    <t>764608021392</t>
  </si>
  <si>
    <t>2140</t>
  </si>
  <si>
    <t>BAZIC Swirl Embossed 2-Pocket Poly Portfolio</t>
  </si>
  <si>
    <t>20764608021402</t>
  </si>
  <si>
    <t>764608021408</t>
  </si>
  <si>
    <t>2141</t>
  </si>
  <si>
    <t>BAZIC Pastel Color 2-Pocket Poly Portfolio w/ 3 Prongs</t>
  </si>
  <si>
    <t>20764608021419</t>
  </si>
  <si>
    <t>764608021415</t>
  </si>
  <si>
    <t>215</t>
  </si>
  <si>
    <t>BAZIC Assorted Size Metal Book Rings (10/Pack)</t>
  </si>
  <si>
    <t>20764608002159</t>
  </si>
  <si>
    <t>10764608002152</t>
  </si>
  <si>
    <t>764608002155</t>
  </si>
  <si>
    <t>2150</t>
  </si>
  <si>
    <t>BAZIC Canary Paper Dividers w/ 5-Insertable Color Tabs</t>
  </si>
  <si>
    <t>4823908680</t>
  </si>
  <si>
    <t>VIETNAM/CHINA</t>
  </si>
  <si>
    <t>20764608021501</t>
  </si>
  <si>
    <t>10764608021504</t>
  </si>
  <si>
    <t>764608021507</t>
  </si>
  <si>
    <t>2151</t>
  </si>
  <si>
    <t>BAZIC Canary Paper Dividers w/ 8-Insertable Color Tabs</t>
  </si>
  <si>
    <t>VIETNAM</t>
  </si>
  <si>
    <t>20764608021518</t>
  </si>
  <si>
    <t>10764608021511</t>
  </si>
  <si>
    <t>764608021514</t>
  </si>
  <si>
    <t>2152</t>
  </si>
  <si>
    <t>BAZIC White Paper Dividers w/ 5-Writable Color Tabs</t>
  </si>
  <si>
    <t>20764608021525</t>
  </si>
  <si>
    <t>10764608021528</t>
  </si>
  <si>
    <t>764608021521</t>
  </si>
  <si>
    <t>2153</t>
  </si>
  <si>
    <t>BAZIC White Paper Dividers w/ 8-Writable Color Tabs</t>
  </si>
  <si>
    <t>20764608021532</t>
  </si>
  <si>
    <t>10764608021535</t>
  </si>
  <si>
    <t>764608021538</t>
  </si>
  <si>
    <t>2155</t>
  </si>
  <si>
    <t>BAZIC Clear Side Loading A4/Letter Size String Envelope</t>
  </si>
  <si>
    <t>20764608021556</t>
  </si>
  <si>
    <t>764608021552</t>
  </si>
  <si>
    <t>2156</t>
  </si>
  <si>
    <t>BAZIC Side Loading A4/Letter Size String Envelope</t>
  </si>
  <si>
    <t>20764608021563</t>
  </si>
  <si>
    <t>764608021569</t>
  </si>
  <si>
    <t>2157</t>
  </si>
  <si>
    <t>BAZIC Poly Project Envelopes (5/Pack)</t>
  </si>
  <si>
    <t>20764608021570</t>
  </si>
  <si>
    <t>764608021576</t>
  </si>
  <si>
    <t>2170</t>
  </si>
  <si>
    <t>BAZIC Camouflage 2-Pocket Portfolios</t>
  </si>
  <si>
    <t>4820300040</t>
  </si>
  <si>
    <t>20764608021709</t>
  </si>
  <si>
    <t>764608021705</t>
  </si>
  <si>
    <t>2172</t>
  </si>
  <si>
    <t>BAZIC Polka Dot 2-Pocket Portfolios</t>
  </si>
  <si>
    <t>20764608021723</t>
  </si>
  <si>
    <t>764608021729</t>
  </si>
  <si>
    <t>2174</t>
  </si>
  <si>
    <t>BAZIC Paisley 2-Pocket Portfolios</t>
  </si>
  <si>
    <t>20764608021747</t>
  </si>
  <si>
    <t>764608021743</t>
  </si>
  <si>
    <t>2176</t>
  </si>
  <si>
    <t>BAZIC Metallic Color 2-Pocket Portfolios</t>
  </si>
  <si>
    <t>20764608021761</t>
  </si>
  <si>
    <t>764608021767</t>
  </si>
  <si>
    <t>2177</t>
  </si>
  <si>
    <t>BAZIC Glossy Laminated Classic Color 2-Pockets Portfolios</t>
  </si>
  <si>
    <t>20764608021778</t>
  </si>
  <si>
    <t>764608021774</t>
  </si>
  <si>
    <t>2178</t>
  </si>
  <si>
    <t>BAZIC Glossy Laminated Pastel Color 2-Pockets Portfolios</t>
  </si>
  <si>
    <t>20764608021785</t>
  </si>
  <si>
    <t>764608021781</t>
  </si>
  <si>
    <t>2180</t>
  </si>
  <si>
    <t>BAZIC Premium Asst. Color 2-Pocket Portfolio (25/Box)</t>
  </si>
  <si>
    <t>20764608021808</t>
  </si>
  <si>
    <t>764608021804</t>
  </si>
  <si>
    <t>2181</t>
  </si>
  <si>
    <t>BAZIC Premium Black Color 2-Pocket Portfolio (25/Box)</t>
  </si>
  <si>
    <t>20764608021815</t>
  </si>
  <si>
    <t>764608021811</t>
  </si>
  <si>
    <t>2182</t>
  </si>
  <si>
    <t>BAZIC Premium Red Color 2-Pocket Portfolio (25/Box)</t>
  </si>
  <si>
    <t>20764608021822</t>
  </si>
  <si>
    <t>764608021828</t>
  </si>
  <si>
    <t>2183</t>
  </si>
  <si>
    <t>BAZIC Premium Blue Color 2-Pocket Portfolio (25/Box)</t>
  </si>
  <si>
    <t>20764608021839</t>
  </si>
  <si>
    <t>764608021835</t>
  </si>
  <si>
    <t>2184</t>
  </si>
  <si>
    <t>BAZIC Premium Green Color 2-Pocket Portfolio (25/Box)</t>
  </si>
  <si>
    <t>20764608021846</t>
  </si>
  <si>
    <t>764608021842</t>
  </si>
  <si>
    <t>2185</t>
  </si>
  <si>
    <t>BAZIC Premium Light Blue Color 2-Pocket Portfolio (25/Box)</t>
  </si>
  <si>
    <t>20764608021853</t>
  </si>
  <si>
    <t>764608021859</t>
  </si>
  <si>
    <t>2196</t>
  </si>
  <si>
    <t>BAZIC 16"X18"X15" Black Folding Cart on Wheels w/Lid Cover</t>
  </si>
  <si>
    <t>ORGANIZER</t>
  </si>
  <si>
    <t>8716805090</t>
  </si>
  <si>
    <t>20764608021969</t>
  </si>
  <si>
    <t>764608021965</t>
  </si>
  <si>
    <t>2197</t>
  </si>
  <si>
    <t>BAZIC 16"X18"X15" Blue Folding Cart on Wheels w/Lid Cover</t>
  </si>
  <si>
    <t>20764608021976</t>
  </si>
  <si>
    <t>764608021972</t>
  </si>
  <si>
    <t>2198</t>
  </si>
  <si>
    <t>BAZIC 16"X18"X15" Yellow Folding Cart on Wheels w/Lid Cover</t>
  </si>
  <si>
    <t>20764608021983</t>
  </si>
  <si>
    <t>764608021989</t>
  </si>
  <si>
    <t>2199</t>
  </si>
  <si>
    <t>BAZIC 16"X18"X15" Red Folding Cart on Wheels w/Lid Cover</t>
  </si>
  <si>
    <t>20764608021990</t>
  </si>
  <si>
    <t>764608021996</t>
  </si>
  <si>
    <t>2201</t>
  </si>
  <si>
    <t>BAZIC Jumbo Eraser (4/Pack)</t>
  </si>
  <si>
    <t>ERASERS</t>
  </si>
  <si>
    <t>4016920000</t>
  </si>
  <si>
    <t>20764608022010</t>
  </si>
  <si>
    <t>10764608022013</t>
  </si>
  <si>
    <t>764608022016</t>
  </si>
  <si>
    <t>2202</t>
  </si>
  <si>
    <t>BAZIC Neon Eraser Cap (20/Pack)</t>
  </si>
  <si>
    <t>20764608022027</t>
  </si>
  <si>
    <t>10764608022020</t>
  </si>
  <si>
    <t>764608022023</t>
  </si>
  <si>
    <t>2204</t>
  </si>
  <si>
    <t>BAZIC Neon Eraser Cap (50/Pack)</t>
  </si>
  <si>
    <t>20764608022041</t>
  </si>
  <si>
    <t>10764608022044</t>
  </si>
  <si>
    <t>764608022047</t>
  </si>
  <si>
    <t>2205</t>
  </si>
  <si>
    <t>BAZIC Pink Eraser Cap (50/Pack)</t>
  </si>
  <si>
    <t>20764608022058</t>
  </si>
  <si>
    <t>10764608022051</t>
  </si>
  <si>
    <t>764608022054</t>
  </si>
  <si>
    <t>2206</t>
  </si>
  <si>
    <t>BAZIC Pink Eraser Cap (20/Pack)</t>
  </si>
  <si>
    <t>20764608022065</t>
  </si>
  <si>
    <t>10764608022068</t>
  </si>
  <si>
    <t>764608022061</t>
  </si>
  <si>
    <t>2207</t>
  </si>
  <si>
    <t>BAZIC Neon Bevel Eraser (6/Pack)</t>
  </si>
  <si>
    <t>20764608022072</t>
  </si>
  <si>
    <t>10764608022075</t>
  </si>
  <si>
    <t>764608022078</t>
  </si>
  <si>
    <t>2209</t>
  </si>
  <si>
    <t>BAZIC Rainbow Eraser (4/Pack)</t>
  </si>
  <si>
    <t>20764608022096</t>
  </si>
  <si>
    <t>10764608022099</t>
  </si>
  <si>
    <t>764608022092</t>
  </si>
  <si>
    <t>2211</t>
  </si>
  <si>
    <t>BAZIC Dot.ted Retractable Stick Erasers (2/Pack)</t>
  </si>
  <si>
    <t>20764608022119</t>
  </si>
  <si>
    <t>10764608022112</t>
  </si>
  <si>
    <t>764608022115</t>
  </si>
  <si>
    <t>2216</t>
  </si>
  <si>
    <t>BAZIC Paisley Retractable Stick Erasers (2/Pack)</t>
  </si>
  <si>
    <t>20764608022164</t>
  </si>
  <si>
    <t>10764608022167</t>
  </si>
  <si>
    <t>764608022160</t>
  </si>
  <si>
    <t>222</t>
  </si>
  <si>
    <t>BAZIC Jumbo (50mm) Silver Paper Clip (100/Pack)</t>
  </si>
  <si>
    <t>20764608002227</t>
  </si>
  <si>
    <t>10764608002220</t>
  </si>
  <si>
    <t>764608002223</t>
  </si>
  <si>
    <t>2220</t>
  </si>
  <si>
    <t>BAZIC Pink Bevel Eraser (12/Box)</t>
  </si>
  <si>
    <t>20764608022201</t>
  </si>
  <si>
    <t>10764608022204</t>
  </si>
  <si>
    <t>764608022207</t>
  </si>
  <si>
    <t>2222</t>
  </si>
  <si>
    <t>BAZIC Tutti Frutti Scented Erasers (5/Pack)</t>
  </si>
  <si>
    <t>20764608022225</t>
  </si>
  <si>
    <t>10764608022228</t>
  </si>
  <si>
    <t>764608022221</t>
  </si>
  <si>
    <t>2223</t>
  </si>
  <si>
    <t>BAZIC Two-Tone Eraser (4/Pack)</t>
  </si>
  <si>
    <t>20764608022232</t>
  </si>
  <si>
    <t>10764608022235</t>
  </si>
  <si>
    <t>764608022238</t>
  </si>
  <si>
    <t>2225</t>
  </si>
  <si>
    <t>BAZIC Neon Eraser Sets (12/Pack)</t>
  </si>
  <si>
    <t>20764608022256</t>
  </si>
  <si>
    <t>10764608022259</t>
  </si>
  <si>
    <t>764608022252</t>
  </si>
  <si>
    <t>2227</t>
  </si>
  <si>
    <t>BAZIC Pink Bevel Eraser (4/Pack)</t>
  </si>
  <si>
    <t>20764608022270</t>
  </si>
  <si>
    <t>10764608022273</t>
  </si>
  <si>
    <t>764608022276</t>
  </si>
  <si>
    <t>223</t>
  </si>
  <si>
    <t>BAZIC No.1 Regular (33mm) Silver Paper Clips (200/Pack)</t>
  </si>
  <si>
    <t>20764608002234</t>
  </si>
  <si>
    <t>10764608002237</t>
  </si>
  <si>
    <t>764608002230</t>
  </si>
  <si>
    <t>2230</t>
  </si>
  <si>
    <t>BAZIC White Oval Eraser (4/Pack)</t>
  </si>
  <si>
    <t>20764608022300</t>
  </si>
  <si>
    <t>10764608022303</t>
  </si>
  <si>
    <t>764608022306</t>
  </si>
  <si>
    <t>2232</t>
  </si>
  <si>
    <t>BAZIC Bright Color Oval Eraser (4/Pack)</t>
  </si>
  <si>
    <t>20764608022324</t>
  </si>
  <si>
    <t>10764608022327</t>
  </si>
  <si>
    <t>764608022320</t>
  </si>
  <si>
    <t>2233</t>
  </si>
  <si>
    <t>BAZIC Pink Eraser Sets (15/Pack)</t>
  </si>
  <si>
    <t>20764608022331</t>
  </si>
  <si>
    <t>10764608022334</t>
  </si>
  <si>
    <t>764608022337</t>
  </si>
  <si>
    <t>2234</t>
  </si>
  <si>
    <t>BAZIC Neon Eraser Sets (15/Pack)</t>
  </si>
  <si>
    <t>20764608022348</t>
  </si>
  <si>
    <t>10764608022341</t>
  </si>
  <si>
    <t>764608022344</t>
  </si>
  <si>
    <t>2235</t>
  </si>
  <si>
    <t>BAZIC Pink Bevel Eraser</t>
  </si>
  <si>
    <t>20764608022355</t>
  </si>
  <si>
    <t>10764608022358</t>
  </si>
  <si>
    <t>2520</t>
  </si>
  <si>
    <t>2236</t>
  </si>
  <si>
    <t>BAZIC Pink Eraser Top (144/Box)</t>
  </si>
  <si>
    <t>20764608022362</t>
  </si>
  <si>
    <t>764608022368</t>
  </si>
  <si>
    <t>2237</t>
  </si>
  <si>
    <t>BAZIC Neon Eraser Cap (120/Box)</t>
  </si>
  <si>
    <t>20764608022379</t>
  </si>
  <si>
    <t>10764608022372</t>
  </si>
  <si>
    <t>764608022375</t>
  </si>
  <si>
    <t>2238</t>
  </si>
  <si>
    <t>BAZIC Pink Eraser Cap (12/Pack)</t>
  </si>
  <si>
    <t>20764608022386</t>
  </si>
  <si>
    <t>10764608022389</t>
  </si>
  <si>
    <t>764608022382</t>
  </si>
  <si>
    <t>2239</t>
  </si>
  <si>
    <t>BAZIC Neon Eraser Cap (12/Pack)</t>
  </si>
  <si>
    <t>20764608022393</t>
  </si>
  <si>
    <t>10764608022396</t>
  </si>
  <si>
    <t>764608022399</t>
  </si>
  <si>
    <t>2250</t>
  </si>
  <si>
    <t>BAZIC Snack Shop 3D Eraser Sets</t>
  </si>
  <si>
    <t>20764608022508</t>
  </si>
  <si>
    <t>10764608022501</t>
  </si>
  <si>
    <t>764608022504</t>
  </si>
  <si>
    <t>2251</t>
  </si>
  <si>
    <t>BAZIC Princess Bash 3D Eraser Sets</t>
  </si>
  <si>
    <t>20764608022515</t>
  </si>
  <si>
    <t>10764608022518</t>
  </si>
  <si>
    <t>764608022511</t>
  </si>
  <si>
    <t>2252</t>
  </si>
  <si>
    <t>BAZIC Wildlife Adventures 3D Eraser Sets</t>
  </si>
  <si>
    <t>20764608022522</t>
  </si>
  <si>
    <t>10764608022525</t>
  </si>
  <si>
    <t>764608022528</t>
  </si>
  <si>
    <t>2260</t>
  </si>
  <si>
    <t>BAZIC Kneadable Art Eraser</t>
  </si>
  <si>
    <t>20764608022607</t>
  </si>
  <si>
    <t>10764608022600</t>
  </si>
  <si>
    <t>764608022603</t>
  </si>
  <si>
    <t>229</t>
  </si>
  <si>
    <t>BAZIC Brass (Gold) Thumb Tack (200/Pack)</t>
  </si>
  <si>
    <t>20764608002296</t>
  </si>
  <si>
    <t>10764608002299</t>
  </si>
  <si>
    <t>764608002292</t>
  </si>
  <si>
    <t>230</t>
  </si>
  <si>
    <t>BAZIC Nickel (Silver) Thumb Tack (200/Pack)</t>
  </si>
  <si>
    <t>20764608002302</t>
  </si>
  <si>
    <t>10764608002305</t>
  </si>
  <si>
    <t>764608002308</t>
  </si>
  <si>
    <t>2300</t>
  </si>
  <si>
    <t>BAZIC Yellow Pen Style Fluorescent Highlighters w/ Pocket Clip (5/Pack)</t>
  </si>
  <si>
    <t>HIGHLIGHTERS</t>
  </si>
  <si>
    <t>20764608023000</t>
  </si>
  <si>
    <t>10764608023003</t>
  </si>
  <si>
    <t>764608023006</t>
  </si>
  <si>
    <t>2301</t>
  </si>
  <si>
    <t>BAZIC Pen Style Fluorescent Highlighters w/ Pocket Clip (5/Pack)</t>
  </si>
  <si>
    <t>20764608023017</t>
  </si>
  <si>
    <t>10764608023010</t>
  </si>
  <si>
    <t>764608023013</t>
  </si>
  <si>
    <t>2303</t>
  </si>
  <si>
    <t>BAZIC Yellow Pen Style Fluorescent Highlighters w/ Pocket Clip (12/Box)</t>
  </si>
  <si>
    <t>20764608023031</t>
  </si>
  <si>
    <t>10764608023034</t>
  </si>
  <si>
    <t>764608023037</t>
  </si>
  <si>
    <t>2304</t>
  </si>
  <si>
    <t>BAZIC Pen Style Fluorescent Highlighters w/ Pocket Clip (12/Box)</t>
  </si>
  <si>
    <t>20764608023048</t>
  </si>
  <si>
    <t>10764608023041</t>
  </si>
  <si>
    <t>764608023044</t>
  </si>
  <si>
    <t>2306</t>
  </si>
  <si>
    <t>BAZIC Mini Fluorescent Highlighters w/ Cap Clip (5/Pack)</t>
  </si>
  <si>
    <t>20764608023062</t>
  </si>
  <si>
    <t>10764608023065</t>
  </si>
  <si>
    <t>764608023068</t>
  </si>
  <si>
    <t>2308</t>
  </si>
  <si>
    <t>BAZIC Pen Style Pastel Highlighters w/ Pocket Clip (5/Pack)</t>
  </si>
  <si>
    <t>20764608023086</t>
  </si>
  <si>
    <t>10764608023089</t>
  </si>
  <si>
    <t>764608023082</t>
  </si>
  <si>
    <t>2309</t>
  </si>
  <si>
    <t>BAZIC Mini Pastel Highlighters w/ Cap Clip (5/Pack)</t>
  </si>
  <si>
    <t>20764608023093</t>
  </si>
  <si>
    <t>10764608023096</t>
  </si>
  <si>
    <t>764608023099</t>
  </si>
  <si>
    <t>231</t>
  </si>
  <si>
    <t>BAZIC Assorted Color Thumb Tack (150/Pack)</t>
  </si>
  <si>
    <t>20764608002319</t>
  </si>
  <si>
    <t>10764608002312</t>
  </si>
  <si>
    <t>764608002315</t>
  </si>
  <si>
    <t>2314</t>
  </si>
  <si>
    <t>BAZIC Fruit Scented Highlighters (3/Pack)</t>
  </si>
  <si>
    <t>20764608023147</t>
  </si>
  <si>
    <t>10764608023140</t>
  </si>
  <si>
    <t>764608023143</t>
  </si>
  <si>
    <t>23149</t>
  </si>
  <si>
    <t>Sudoku II Puzzle Book</t>
  </si>
  <si>
    <t>20810056723143</t>
  </si>
  <si>
    <t>810056723149</t>
  </si>
  <si>
    <t>2315</t>
  </si>
  <si>
    <t>BAZIC Fruit Scented Mini Highlighters (6/Pack)</t>
  </si>
  <si>
    <t>20764608023154</t>
  </si>
  <si>
    <t>10764608023157</t>
  </si>
  <si>
    <t>764608023150</t>
  </si>
  <si>
    <t>23156</t>
  </si>
  <si>
    <t>Find A Word Puzzles Books</t>
  </si>
  <si>
    <t>20810056723150</t>
  </si>
  <si>
    <t>810056723156</t>
  </si>
  <si>
    <t>2317</t>
  </si>
  <si>
    <t>BAZIC Pen Style Fluorescent Color Liquid Highlighters (4/Pack)</t>
  </si>
  <si>
    <t>20764608023178</t>
  </si>
  <si>
    <t>10764608023171</t>
  </si>
  <si>
    <t>764608023174</t>
  </si>
  <si>
    <t>23170</t>
  </si>
  <si>
    <t>Spanish Find A Word Puzzle V</t>
  </si>
  <si>
    <t>20810056723174</t>
  </si>
  <si>
    <t>810056723170</t>
  </si>
  <si>
    <t>23187</t>
  </si>
  <si>
    <t>Spanish Find A Word Puzzle VI</t>
  </si>
  <si>
    <t>20810056723181</t>
  </si>
  <si>
    <t>810056723187</t>
  </si>
  <si>
    <t>2319</t>
  </si>
  <si>
    <t>BAZIC Desk Style Fluorescent Highlighters (3/Pack)</t>
  </si>
  <si>
    <t>20764608023192</t>
  </si>
  <si>
    <t>10764608023195</t>
  </si>
  <si>
    <t>764608023198</t>
  </si>
  <si>
    <t>2320</t>
  </si>
  <si>
    <t>BAZIC Yellow Desk Style Fluorescent Highlighters (3/Pack)</t>
  </si>
  <si>
    <t>20764608023208</t>
  </si>
  <si>
    <t>10764608023201</t>
  </si>
  <si>
    <t>764608023204</t>
  </si>
  <si>
    <t>2321</t>
  </si>
  <si>
    <t>BAZIC Pen Style Fluorescent Highlighters w/ Cushion Grip (4/Pack)</t>
  </si>
  <si>
    <t>20764608023215</t>
  </si>
  <si>
    <t>10764608023218</t>
  </si>
  <si>
    <t>764608023211</t>
  </si>
  <si>
    <t>2322</t>
  </si>
  <si>
    <t>BAZIC Mini Desk Style Pastel Highlighters (4/Pack)</t>
  </si>
  <si>
    <t>20764608023222</t>
  </si>
  <si>
    <t>10764608023225</t>
  </si>
  <si>
    <t>764608023228</t>
  </si>
  <si>
    <t>2323</t>
  </si>
  <si>
    <t>BAZIC Mini Desk Style Fluorescent Highlighters (4/Pack)</t>
  </si>
  <si>
    <t>20764608023239</t>
  </si>
  <si>
    <t>10764608023232</t>
  </si>
  <si>
    <t>764608023235</t>
  </si>
  <si>
    <t>2325</t>
  </si>
  <si>
    <t>BAZIC Desk Style Fluorescent Highlighters w/ Cushion Grip (3/Pack)</t>
  </si>
  <si>
    <t>20764608023253</t>
  </si>
  <si>
    <t>10764608023256</t>
  </si>
  <si>
    <t>764608023259</t>
  </si>
  <si>
    <t>2326</t>
  </si>
  <si>
    <t>BAZIC Yellow Desk Style Fluorescent Highlighters w/ Cushion Grip (3/Pack)</t>
  </si>
  <si>
    <t>20764608023260</t>
  </si>
  <si>
    <t>10764608023263</t>
  </si>
  <si>
    <t>764608023266</t>
  </si>
  <si>
    <t>2330</t>
  </si>
  <si>
    <t>BAZIC Yellow Erasable Highlighters (3/Pack)</t>
  </si>
  <si>
    <t>20764608023307</t>
  </si>
  <si>
    <t>10764608023300</t>
  </si>
  <si>
    <t>764608023303</t>
  </si>
  <si>
    <t>2331</t>
  </si>
  <si>
    <t>BAZIC Desk Style Fluorescent Highlighters (12/Box)</t>
  </si>
  <si>
    <t>20764608023314</t>
  </si>
  <si>
    <t>10764608023317</t>
  </si>
  <si>
    <t>764608023310</t>
  </si>
  <si>
    <t>2332</t>
  </si>
  <si>
    <t>BAZIC Yellow Desk Style Fluorescent Highlighters (12/Box)</t>
  </si>
  <si>
    <t>20764608023321</t>
  </si>
  <si>
    <t>10764608023324</t>
  </si>
  <si>
    <t>764608023327</t>
  </si>
  <si>
    <t>2333</t>
  </si>
  <si>
    <t>BAZIC Double Tip Fluorescent Highlighters (5/Pack)</t>
  </si>
  <si>
    <t>20764608023338</t>
  </si>
  <si>
    <t>10764608023331</t>
  </si>
  <si>
    <t>764608023334</t>
  </si>
  <si>
    <t>2341</t>
  </si>
  <si>
    <t>BAZIC 5 Fluorescent Gel Highlighters</t>
  </si>
  <si>
    <t>20764608023413</t>
  </si>
  <si>
    <t>10764608023416</t>
  </si>
  <si>
    <t>764608023419</t>
  </si>
  <si>
    <t>2343</t>
  </si>
  <si>
    <t>BAZIC Fluorescent Highlighters w/ Pocket Clip (3/Pack)</t>
  </si>
  <si>
    <t>20764608023437</t>
  </si>
  <si>
    <t>10764608023430</t>
  </si>
  <si>
    <t>764608023433</t>
  </si>
  <si>
    <t>2344</t>
  </si>
  <si>
    <t>BAZIC Fluorescent Highlighters w/ Pocket Clip (4/Pack)</t>
  </si>
  <si>
    <t>20764608023444</t>
  </si>
  <si>
    <t>10764608023447</t>
  </si>
  <si>
    <t>764608023440</t>
  </si>
  <si>
    <t>2345</t>
  </si>
  <si>
    <t>BAZIC Pastel Highlighters w/ Pocket Clip (3/Pack)</t>
  </si>
  <si>
    <t>20764608023451</t>
  </si>
  <si>
    <t>10764608023454</t>
  </si>
  <si>
    <t>764608023457</t>
  </si>
  <si>
    <t>2346</t>
  </si>
  <si>
    <t>BAZIC Pastel Highlighters w/ Pocket Clip (4/Pack)</t>
  </si>
  <si>
    <t>20764608023468</t>
  </si>
  <si>
    <t>10764608023461</t>
  </si>
  <si>
    <t>764608023464</t>
  </si>
  <si>
    <t>2347</t>
  </si>
  <si>
    <t>BAZIC 5 Pastel Gel Highlighters</t>
  </si>
  <si>
    <t>20764608023475</t>
  </si>
  <si>
    <t>10764608023478</t>
  </si>
  <si>
    <t>764608023471</t>
  </si>
  <si>
    <t>2348</t>
  </si>
  <si>
    <t>BAZIC 12 Gel Highlighters</t>
  </si>
  <si>
    <t>20764608023482</t>
  </si>
  <si>
    <t>10764608023485</t>
  </si>
  <si>
    <t>764608023488</t>
  </si>
  <si>
    <t>2350</t>
  </si>
  <si>
    <t>BAZIC Desk Style Fluorescent Highlighters (4/Pack)</t>
  </si>
  <si>
    <t>20764608023505</t>
  </si>
  <si>
    <t>10764608023508</t>
  </si>
  <si>
    <t>764608023501</t>
  </si>
  <si>
    <t>2351</t>
  </si>
  <si>
    <t>BAZIC Yellow Desk Style Fluorescent Highlighters (4/Pack)</t>
  </si>
  <si>
    <t>20764608023512</t>
  </si>
  <si>
    <t>10764608023515</t>
  </si>
  <si>
    <t>764608023518</t>
  </si>
  <si>
    <t>240</t>
  </si>
  <si>
    <t>BAZIC Magnetic Paper Clips Holder w/ Asst. Color No.1 Paper Clip</t>
  </si>
  <si>
    <t>3920100000</t>
  </si>
  <si>
    <t>20764608002401</t>
  </si>
  <si>
    <t>10764608002404</t>
  </si>
  <si>
    <t>764608002407</t>
  </si>
  <si>
    <t>2401</t>
  </si>
  <si>
    <t>BAZIC Jumbo Color Chalk (15/Bucket)</t>
  </si>
  <si>
    <t>CHALK</t>
  </si>
  <si>
    <t>9609908000</t>
  </si>
  <si>
    <t>20764608024014</t>
  </si>
  <si>
    <t>764608024010</t>
  </si>
  <si>
    <t>2402</t>
  </si>
  <si>
    <t>BAZIC 12 Color &amp; 12 White Chalk w/ Eraser Set</t>
  </si>
  <si>
    <t>20764608024021</t>
  </si>
  <si>
    <t>10764608024024</t>
  </si>
  <si>
    <t>764608024027</t>
  </si>
  <si>
    <t>2403</t>
  </si>
  <si>
    <t>BAZIC White Chalk (20/Bucket)</t>
  </si>
  <si>
    <t>20764608024038</t>
  </si>
  <si>
    <t>10764608024031</t>
  </si>
  <si>
    <t>764608024034</t>
  </si>
  <si>
    <t>2404</t>
  </si>
  <si>
    <t>BAZIC Color Chalk (20/Bucket)</t>
  </si>
  <si>
    <t>20764608024045</t>
  </si>
  <si>
    <t>10764608024048</t>
  </si>
  <si>
    <t>764608024041</t>
  </si>
  <si>
    <t>2405</t>
  </si>
  <si>
    <t>BAZIC Dustless White Chalk (24/Box)</t>
  </si>
  <si>
    <t>20764608024052</t>
  </si>
  <si>
    <t>764608024058</t>
  </si>
  <si>
    <t>2406</t>
  </si>
  <si>
    <t>BAZIC Dustless Assorted Color Chalk (24/Box)</t>
  </si>
  <si>
    <t>20764608024069</t>
  </si>
  <si>
    <t>764608024065</t>
  </si>
  <si>
    <t>2409</t>
  </si>
  <si>
    <t>BAZIC 4 Jumbo Sidewalk Chalks &amp; 1 Chalk Holder</t>
  </si>
  <si>
    <t>20764608024090</t>
  </si>
  <si>
    <t>764608024096</t>
  </si>
  <si>
    <t>2410</t>
  </si>
  <si>
    <t>BAZIC 6 Jumbo Sidewalk Chalks</t>
  </si>
  <si>
    <t>20764608024106</t>
  </si>
  <si>
    <t>10764608024109</t>
  </si>
  <si>
    <t>764608024102</t>
  </si>
  <si>
    <t>250</t>
  </si>
  <si>
    <t>BAZIC 1/2" Brass-Plated Fasteners (100/Pack)</t>
  </si>
  <si>
    <t>20764608002500</t>
  </si>
  <si>
    <t>10764608002503</t>
  </si>
  <si>
    <t>764608002506</t>
  </si>
  <si>
    <t>2501</t>
  </si>
  <si>
    <t>BAZIC 8 Color Premium Jumbo Triangle Crayons</t>
  </si>
  <si>
    <t>CRAYONS</t>
  </si>
  <si>
    <t>20764608025011</t>
  </si>
  <si>
    <t>10764608025014</t>
  </si>
  <si>
    <t>764608025017</t>
  </si>
  <si>
    <t>2505</t>
  </si>
  <si>
    <t>BAZIC 10 Color Mini Twist-Up Propelling Crayons</t>
  </si>
  <si>
    <t>20764608025059</t>
  </si>
  <si>
    <t>10764608025052</t>
  </si>
  <si>
    <t>764608025055</t>
  </si>
  <si>
    <t>2506</t>
  </si>
  <si>
    <t>BAZIC 8 Color Twist-Up Propelling Crayons</t>
  </si>
  <si>
    <t>20764608025066</t>
  </si>
  <si>
    <t>10764608025069</t>
  </si>
  <si>
    <t>764608025062</t>
  </si>
  <si>
    <t>2507</t>
  </si>
  <si>
    <t>BAZIC 12 Color Twist-Up Propelling Crayons</t>
  </si>
  <si>
    <t>20764608025073</t>
  </si>
  <si>
    <t>10764608025076</t>
  </si>
  <si>
    <t>764608025079</t>
  </si>
  <si>
    <t>251</t>
  </si>
  <si>
    <t>BAZIC 1" Brass-Plated Fasteners (100/Pack)</t>
  </si>
  <si>
    <t>20764608002517</t>
  </si>
  <si>
    <t>10764608002510</t>
  </si>
  <si>
    <t>764608002513</t>
  </si>
  <si>
    <t>2510</t>
  </si>
  <si>
    <t>BAZIC 48 ct. Premium Crayons</t>
  </si>
  <si>
    <t>20764608025103</t>
  </si>
  <si>
    <t>764608025109</t>
  </si>
  <si>
    <t>2511</t>
  </si>
  <si>
    <t>BAZIC 24 Color Premium Crayons</t>
  </si>
  <si>
    <t>20764608025110</t>
  </si>
  <si>
    <t>10764608025113</t>
  </si>
  <si>
    <t>764608025116</t>
  </si>
  <si>
    <t>2512</t>
  </si>
  <si>
    <t>BAZIC 8 Color Premium Super Jumbo Crayons</t>
  </si>
  <si>
    <t>20764608025127</t>
  </si>
  <si>
    <t>10764608025120</t>
  </si>
  <si>
    <t>764608025123</t>
  </si>
  <si>
    <t>2515</t>
  </si>
  <si>
    <t>BAZIC 64 ct. Premium Crayons w/ Sharpener</t>
  </si>
  <si>
    <t>20764608025158</t>
  </si>
  <si>
    <t>764608025154</t>
  </si>
  <si>
    <t>2516</t>
  </si>
  <si>
    <t>BAZIC 8 Color Premium Crayons</t>
  </si>
  <si>
    <t>20764608025165</t>
  </si>
  <si>
    <t>10764608025168</t>
  </si>
  <si>
    <t>764608025161</t>
  </si>
  <si>
    <t>2517</t>
  </si>
  <si>
    <t>BAZIC 16 Color Premium Crayons</t>
  </si>
  <si>
    <t>20764608025172</t>
  </si>
  <si>
    <t>10764608025175</t>
  </si>
  <si>
    <t>764608025178</t>
  </si>
  <si>
    <t>2518</t>
  </si>
  <si>
    <t>BAZIC 8 Color Premium Jumbo Crayons</t>
  </si>
  <si>
    <t>20764608025189</t>
  </si>
  <si>
    <t>10764608025182</t>
  </si>
  <si>
    <t>764608025185</t>
  </si>
  <si>
    <t>2519</t>
  </si>
  <si>
    <t>BAZIC 12 Color Premium Jumbo Crayons</t>
  </si>
  <si>
    <t>20764608025196</t>
  </si>
  <si>
    <t>10764608025199</t>
  </si>
  <si>
    <t>764608025192</t>
  </si>
  <si>
    <t>BAZIC 12 Color Double-Ended Premium Super Jumbo Crayons</t>
  </si>
  <si>
    <t>20764608025202</t>
  </si>
  <si>
    <t>10764608025205</t>
  </si>
  <si>
    <t>764608025208</t>
  </si>
  <si>
    <t>2521</t>
  </si>
  <si>
    <t>BAZIC 64 ct. Premium Crayons in Plastic Storage Box w/ Sharpener</t>
  </si>
  <si>
    <t>20764608025219</t>
  </si>
  <si>
    <t>764608025215</t>
  </si>
  <si>
    <t>2530</t>
  </si>
  <si>
    <t>BAZIC 24 Color Washable Premium Crayons</t>
  </si>
  <si>
    <t>20764608025301</t>
  </si>
  <si>
    <t>10764608025304</t>
  </si>
  <si>
    <t>764608025307</t>
  </si>
  <si>
    <t>2539</t>
  </si>
  <si>
    <t>BAZIC 8 Color Washable Premium Jumbo Crayons</t>
  </si>
  <si>
    <t>20764608025394</t>
  </si>
  <si>
    <t>10764608025397</t>
  </si>
  <si>
    <t>764608025390</t>
  </si>
  <si>
    <t>2550</t>
  </si>
  <si>
    <t>BAZIC 12 Color Jumbo Oil Pastels</t>
  </si>
  <si>
    <t>20764608025509</t>
  </si>
  <si>
    <t>10764608025502</t>
  </si>
  <si>
    <t>764608025505</t>
  </si>
  <si>
    <t>2551</t>
  </si>
  <si>
    <t>BAZIC 12 Colors Oil Pastels</t>
  </si>
  <si>
    <t>20764608025516</t>
  </si>
  <si>
    <t>10764608025519</t>
  </si>
  <si>
    <t>764608025512</t>
  </si>
  <si>
    <t>2553</t>
  </si>
  <si>
    <t>BAZIC 25 Colors Oil Pastels</t>
  </si>
  <si>
    <t>20764608025530</t>
  </si>
  <si>
    <t>10764608025533</t>
  </si>
  <si>
    <t>764608025536</t>
  </si>
  <si>
    <t>2555</t>
  </si>
  <si>
    <t>BAZIC 50 Colors Oil Pastels</t>
  </si>
  <si>
    <t>20764608025554</t>
  </si>
  <si>
    <t>764608025550</t>
  </si>
  <si>
    <t>2560</t>
  </si>
  <si>
    <t>BAZIC 6 Color Silky Gel Crayons</t>
  </si>
  <si>
    <t>20764608025608</t>
  </si>
  <si>
    <t>10764608025601</t>
  </si>
  <si>
    <t>764608025604</t>
  </si>
  <si>
    <t>2561</t>
  </si>
  <si>
    <t>BAZIC 12 Color Silky Gel Crayons</t>
  </si>
  <si>
    <t>20764608025615</t>
  </si>
  <si>
    <t>10764608025618</t>
  </si>
  <si>
    <t>764608025611</t>
  </si>
  <si>
    <t>2562</t>
  </si>
  <si>
    <t>BAZIC 24 Color Silky Gel Crayons</t>
  </si>
  <si>
    <t>20764608025622</t>
  </si>
  <si>
    <t>764608025628</t>
  </si>
  <si>
    <t>2569</t>
  </si>
  <si>
    <t>BAZIC 12 Color Jumbo Silky Gel Crayons</t>
  </si>
  <si>
    <t>20764608025691</t>
  </si>
  <si>
    <t>10764608025694</t>
  </si>
  <si>
    <t>764608025697</t>
  </si>
  <si>
    <t>260</t>
  </si>
  <si>
    <t>BAZIC Small 3/4" (19mm) Black Binder Clip (20/Pack)</t>
  </si>
  <si>
    <t>BINDER CLIPS</t>
  </si>
  <si>
    <t>8305903050</t>
  </si>
  <si>
    <t>20764608002609</t>
  </si>
  <si>
    <t>10764608002602</t>
  </si>
  <si>
    <t>764608002605</t>
  </si>
  <si>
    <t>261</t>
  </si>
  <si>
    <t>BAZIC Medium 1 1/4" (32mm) Black Binder Clip (8/Pack)</t>
  </si>
  <si>
    <t>20764608002616</t>
  </si>
  <si>
    <t>10764608002619</t>
  </si>
  <si>
    <t>764608002612</t>
  </si>
  <si>
    <t>262</t>
  </si>
  <si>
    <t>BAZIC Large 2" (51mm) Black Binder Clip (4/Pack)</t>
  </si>
  <si>
    <t>20764608002623</t>
  </si>
  <si>
    <t>10764608002626</t>
  </si>
  <si>
    <t>764608002629</t>
  </si>
  <si>
    <t>263</t>
  </si>
  <si>
    <t>BAZIC Small 3/4" (19mm) Assorted Color Binder Clip (20/Pack)</t>
  </si>
  <si>
    <t>20764608002630</t>
  </si>
  <si>
    <t>10764608002633</t>
  </si>
  <si>
    <t>764608002636</t>
  </si>
  <si>
    <t>264</t>
  </si>
  <si>
    <t>BAZIC Medium 1 1/4" (32mm) Assorted Color Binder Clip (8/Pack)</t>
  </si>
  <si>
    <t>20764608002647</t>
  </si>
  <si>
    <t>10764608002640</t>
  </si>
  <si>
    <t>764608002643</t>
  </si>
  <si>
    <t>265</t>
  </si>
  <si>
    <t>BAZIC Small 3/4" (19mm) Black Binder Clip (12/Box)</t>
  </si>
  <si>
    <t>20764608002654</t>
  </si>
  <si>
    <t>10764608002657</t>
  </si>
  <si>
    <t>764608002650</t>
  </si>
  <si>
    <t>266</t>
  </si>
  <si>
    <t>BAZIC Medium 1 1/4" (32mm) Black Binder Clip (12/Box)</t>
  </si>
  <si>
    <t>20764608002661</t>
  </si>
  <si>
    <t>10764608002664</t>
  </si>
  <si>
    <t>764608002667</t>
  </si>
  <si>
    <t>267</t>
  </si>
  <si>
    <t>BAZIC Large 2" (51mm) Black Binder Clip (12/Box)</t>
  </si>
  <si>
    <t>20764608002678</t>
  </si>
  <si>
    <t>764608002674</t>
  </si>
  <si>
    <t>2706</t>
  </si>
  <si>
    <t>BAZIC 3" Round 2x LED Lighted Magnifier</t>
  </si>
  <si>
    <t>MAGNIFIERS</t>
  </si>
  <si>
    <t>9013802000</t>
  </si>
  <si>
    <t>20764608027060</t>
  </si>
  <si>
    <t>10764608027063</t>
  </si>
  <si>
    <t>764608027066</t>
  </si>
  <si>
    <t>2707</t>
  </si>
  <si>
    <t>BAZIC 2x Magnifier Sets (3/Pack)</t>
  </si>
  <si>
    <t>20764608027077</t>
  </si>
  <si>
    <t>10764608027070</t>
  </si>
  <si>
    <t>764608027073</t>
  </si>
  <si>
    <t>2711</t>
  </si>
  <si>
    <t>BAZIC 3" Round 2x Handheld Magnifier &amp; 4x Bifocal Inset</t>
  </si>
  <si>
    <t>20764608027114</t>
  </si>
  <si>
    <t>10764608027117</t>
  </si>
  <si>
    <t>764608027110</t>
  </si>
  <si>
    <t>2713</t>
  </si>
  <si>
    <t>BAZIC Asstd Color 3" Round 2X Handheld Magnifier</t>
  </si>
  <si>
    <t>20764608027138</t>
  </si>
  <si>
    <t>10764608027131</t>
  </si>
  <si>
    <t>764608027134</t>
  </si>
  <si>
    <t>272</t>
  </si>
  <si>
    <t>BAZIC Large 2" (51mm) Assorted Color Binder Clip (4/Pack)</t>
  </si>
  <si>
    <t>20764608002722</t>
  </si>
  <si>
    <t>10764608002725</t>
  </si>
  <si>
    <t>764608002728</t>
  </si>
  <si>
    <t>273</t>
  </si>
  <si>
    <t>BAZIC Assorted Size Black Binder Clip (12/Pack)</t>
  </si>
  <si>
    <t>20764608002739</t>
  </si>
  <si>
    <t>10764608002732</t>
  </si>
  <si>
    <t>764608002735</t>
  </si>
  <si>
    <t>274</t>
  </si>
  <si>
    <t>BAZIC Assorted Size Color Binder Clip (12/Pack)</t>
  </si>
  <si>
    <t>20764608002746</t>
  </si>
  <si>
    <t>10764608002749</t>
  </si>
  <si>
    <t>764608002742</t>
  </si>
  <si>
    <t>276</t>
  </si>
  <si>
    <t>BAZIC Small 3/4" (19mm) Assorted Color Metallic Binder Clip (16/Pack)</t>
  </si>
  <si>
    <t>20764608002760</t>
  </si>
  <si>
    <t>10764608002763</t>
  </si>
  <si>
    <t>764608002766</t>
  </si>
  <si>
    <t>277</t>
  </si>
  <si>
    <t>BAZIC Medium 1 1/4" (32mm) Assorted Color Metallic Binder Clip (6/Pack)</t>
  </si>
  <si>
    <t>20764608002777</t>
  </si>
  <si>
    <t>10764608002770</t>
  </si>
  <si>
    <t>764608002773</t>
  </si>
  <si>
    <t>2805</t>
  </si>
  <si>
    <t>BAZIC Metal Ball Bearing Compass w/ #2 Wood Pencil</t>
  </si>
  <si>
    <t>GEOMETRY - COMPASS</t>
  </si>
  <si>
    <t>9017208080</t>
  </si>
  <si>
    <t>20764608028050</t>
  </si>
  <si>
    <t>10764608028053</t>
  </si>
  <si>
    <t>764608028056</t>
  </si>
  <si>
    <t>2806</t>
  </si>
  <si>
    <t>BAZIC Scale-Arm Compass w/ #2 Wood Pencil</t>
  </si>
  <si>
    <t>20764608028067</t>
  </si>
  <si>
    <t>10764608028060</t>
  </si>
  <si>
    <t>764608028063</t>
  </si>
  <si>
    <t>2807</t>
  </si>
  <si>
    <t>BAZIC Scale-Arm Compass w/ #2 Wood Pencil &amp; 6" Protractor Set</t>
  </si>
  <si>
    <t>20764608028074</t>
  </si>
  <si>
    <t>10764608028077</t>
  </si>
  <si>
    <t>764608028070</t>
  </si>
  <si>
    <t>2808</t>
  </si>
  <si>
    <t>BAZIC Scale-Arm Compass w/ #2 Wood Pencil &amp; 6" Clear Protractor Set</t>
  </si>
  <si>
    <t>20764608028081</t>
  </si>
  <si>
    <t>10764608028084</t>
  </si>
  <si>
    <t>764608028087</t>
  </si>
  <si>
    <t>290</t>
  </si>
  <si>
    <t>BAZIC Push Pin, Paper Clip, Binder Clip, Magnetic Button Combo Sets</t>
  </si>
  <si>
    <t>20764608002906</t>
  </si>
  <si>
    <t>764608002902</t>
  </si>
  <si>
    <t>2901</t>
  </si>
  <si>
    <t>BAZIC 17.5" X 5' Clear Self Adhesive Book Cover</t>
  </si>
  <si>
    <t>BOOK COVERS</t>
  </si>
  <si>
    <t>4821902000</t>
  </si>
  <si>
    <t>20764608029019</t>
  </si>
  <si>
    <t>764608029015</t>
  </si>
  <si>
    <t>3001</t>
  </si>
  <si>
    <t>BAZIC 8-Digit Large Desktop Calculator w/ Adjustable Display</t>
  </si>
  <si>
    <t>CALCULATORS</t>
  </si>
  <si>
    <t>8470100040</t>
  </si>
  <si>
    <t>20764608030015</t>
  </si>
  <si>
    <t>10764608030018</t>
  </si>
  <si>
    <t>764608030011</t>
  </si>
  <si>
    <t>3002</t>
  </si>
  <si>
    <t>BAZIC 56 Function Scientific Calculator w/ Slide-On Case</t>
  </si>
  <si>
    <t>20764608030022</t>
  </si>
  <si>
    <t>10764608030025</t>
  </si>
  <si>
    <t>764608030028</t>
  </si>
  <si>
    <t>3003</t>
  </si>
  <si>
    <t>BAZIC 56 Function Scientific Calculator w/ Flip Cover</t>
  </si>
  <si>
    <t>20764608030039</t>
  </si>
  <si>
    <t>10764608030032</t>
  </si>
  <si>
    <t>764608030035</t>
  </si>
  <si>
    <t>3004</t>
  </si>
  <si>
    <t>BAZIC 8-Digit Pocket Size Calculator w/ Flip Cover</t>
  </si>
  <si>
    <t>20764608030046</t>
  </si>
  <si>
    <t>10764608030049</t>
  </si>
  <si>
    <t>764608030042</t>
  </si>
  <si>
    <t>3006</t>
  </si>
  <si>
    <t>BAZIC 8-Digit Pocket Size Calculator w/ Neck String</t>
  </si>
  <si>
    <t>20764608030060</t>
  </si>
  <si>
    <t>10764608030063</t>
  </si>
  <si>
    <t>764608030066</t>
  </si>
  <si>
    <t>3008</t>
  </si>
  <si>
    <t>BAZIC 8-Digit Silver Desktop Calculator w/ Tone</t>
  </si>
  <si>
    <t>20764608030084</t>
  </si>
  <si>
    <t>10764608030087</t>
  </si>
  <si>
    <t>764608030080</t>
  </si>
  <si>
    <t>3009</t>
  </si>
  <si>
    <t>BAZIC 8-Digit Dual Power Pocket Size Calculator</t>
  </si>
  <si>
    <t>20764608030091</t>
  </si>
  <si>
    <t>10764608030094</t>
  </si>
  <si>
    <t>764608030097</t>
  </si>
  <si>
    <t>3011</t>
  </si>
  <si>
    <t>BAZIC 12-Digit Desktop Calculator w/ Profit Calculation &amp; Tax Functions</t>
  </si>
  <si>
    <t>20764608030114</t>
  </si>
  <si>
    <t>764608030110</t>
  </si>
  <si>
    <t>3012</t>
  </si>
  <si>
    <t>BAZIC 12-Digit Dual Power Desktop Calculator w/ Adjustable Display</t>
  </si>
  <si>
    <t>20764608030121</t>
  </si>
  <si>
    <t>10764608030124</t>
  </si>
  <si>
    <t>764608030127</t>
  </si>
  <si>
    <t>3013</t>
  </si>
  <si>
    <t>BAZIC 8-Digit Dual Power Pocket Size Calculator - BLACK</t>
  </si>
  <si>
    <t>20764608030138</t>
  </si>
  <si>
    <t>10764608030131</t>
  </si>
  <si>
    <t>764608030134</t>
  </si>
  <si>
    <t>3014</t>
  </si>
  <si>
    <t>BAZIC 8-Digit Dual Power Pocket Size Calculator - Pastel Color</t>
  </si>
  <si>
    <t>20764608030145</t>
  </si>
  <si>
    <t>10764608030148</t>
  </si>
  <si>
    <t>764608030141</t>
  </si>
  <si>
    <t>302</t>
  </si>
  <si>
    <t>BAZIC 8, 10, 20, 30 mm Size Lettering Stencil Sets (4/Pack)</t>
  </si>
  <si>
    <t>STENCIL</t>
  </si>
  <si>
    <t>9017800000</t>
  </si>
  <si>
    <t>20764608003026</t>
  </si>
  <si>
    <t>10764608003029</t>
  </si>
  <si>
    <t>764608003022</t>
  </si>
  <si>
    <t>3020</t>
  </si>
  <si>
    <t>BAZIC 240 Function Scientific Calculator w/ Slide-On Case</t>
  </si>
  <si>
    <t>20764608030206</t>
  </si>
  <si>
    <t>10764608030209</t>
  </si>
  <si>
    <t>764608030202</t>
  </si>
  <si>
    <t>3021</t>
  </si>
  <si>
    <t>BAZIC 240 Function Fancy color Scientific Calculator w/ Slide-On Case</t>
  </si>
  <si>
    <t>20764608030213</t>
  </si>
  <si>
    <t>10764608030216</t>
  </si>
  <si>
    <t>764608030219</t>
  </si>
  <si>
    <t>303</t>
  </si>
  <si>
    <t>BAZIC Assorted Color Semicircular 6" Protractor</t>
  </si>
  <si>
    <t>GEOMETRY - SET</t>
  </si>
  <si>
    <t>20764608003033</t>
  </si>
  <si>
    <t>10764608003036</t>
  </si>
  <si>
    <t>764608003039</t>
  </si>
  <si>
    <t>304</t>
  </si>
  <si>
    <t>BAZIC Semicircular 6" Protractor</t>
  </si>
  <si>
    <t>20764608003040</t>
  </si>
  <si>
    <t>10764608003043</t>
  </si>
  <si>
    <t>764608003046</t>
  </si>
  <si>
    <t>30400</t>
  </si>
  <si>
    <t>KAPPA USA Word Finds Puzzle Book</t>
  </si>
  <si>
    <t>20088908304004</t>
  </si>
  <si>
    <t>088908304000</t>
  </si>
  <si>
    <t>305</t>
  </si>
  <si>
    <t>BAZIC 20mm Size Lettering Stencil Ruler Sets (2/Pack)</t>
  </si>
  <si>
    <t>20764608003057</t>
  </si>
  <si>
    <t>10764608003050</t>
  </si>
  <si>
    <t>764608003053</t>
  </si>
  <si>
    <t>306</t>
  </si>
  <si>
    <t>BAZIC 12" (30cm) Wooden Ruler (3/Pack)</t>
  </si>
  <si>
    <t>GEOMETRY - RULER</t>
  </si>
  <si>
    <t>20764608003064</t>
  </si>
  <si>
    <t>10764608003067</t>
  </si>
  <si>
    <t>764608003060</t>
  </si>
  <si>
    <t>307</t>
  </si>
  <si>
    <t>BAZIC 5-Piece Geometry Ruler Combination Sets</t>
  </si>
  <si>
    <t>20764608003071</t>
  </si>
  <si>
    <t>10764608003074</t>
  </si>
  <si>
    <t>764608003077</t>
  </si>
  <si>
    <t>310</t>
  </si>
  <si>
    <t>BAZIC 12" (30cm) Ruler w/ Multiplication Prints (4/Pack)</t>
  </si>
  <si>
    <t>20764608003101</t>
  </si>
  <si>
    <t>10764608003104</t>
  </si>
  <si>
    <t>764608003107</t>
  </si>
  <si>
    <t>3100</t>
  </si>
  <si>
    <t>BAZIC 1/3 Cut Letter Size Manila File Folder (12/Pack)</t>
  </si>
  <si>
    <t>INDO/CAMBODIA</t>
  </si>
  <si>
    <t>20764608031005</t>
  </si>
  <si>
    <t>764608031001</t>
  </si>
  <si>
    <t>3101</t>
  </si>
  <si>
    <t>BAZIC Economy Weight Top Loading Sheet Protectors (100/Pack)</t>
  </si>
  <si>
    <t>20764608031012</t>
  </si>
  <si>
    <t>764608031018</t>
  </si>
  <si>
    <t>3102</t>
  </si>
  <si>
    <t>BAZIC Economy Weight Top Loading Sheet Protectors (20/Pack)</t>
  </si>
  <si>
    <t>20764608031029</t>
  </si>
  <si>
    <t>10764608031022</t>
  </si>
  <si>
    <t>764608031025</t>
  </si>
  <si>
    <t>3103</t>
  </si>
  <si>
    <t>BAZIC 1/3 Cut Letter Size Manila File Folder (6/Pack)</t>
  </si>
  <si>
    <t>INDONESIA/CHINA</t>
  </si>
  <si>
    <t>20764608031036</t>
  </si>
  <si>
    <t>764608031032</t>
  </si>
  <si>
    <t>3104</t>
  </si>
  <si>
    <t>BAZIC V-Flap Legal Size Document Holder</t>
  </si>
  <si>
    <t>20764608031043</t>
  </si>
  <si>
    <t>10764608031046</t>
  </si>
  <si>
    <t>764608031049</t>
  </si>
  <si>
    <t>3105</t>
  </si>
  <si>
    <t>BAZIC V-Flap A4/Letter Size Document Holder</t>
  </si>
  <si>
    <t>20764608031050</t>
  </si>
  <si>
    <t>10764608031053</t>
  </si>
  <si>
    <t>764608031056</t>
  </si>
  <si>
    <t>3107</t>
  </si>
  <si>
    <t>BAZIC Dividers w/ 10-Color Tabs</t>
  </si>
  <si>
    <t>20764608031074</t>
  </si>
  <si>
    <t>10764608031077</t>
  </si>
  <si>
    <t>764608031070</t>
  </si>
  <si>
    <t>3108</t>
  </si>
  <si>
    <t>BAZIC Top Loading 9-Pockets Trading Card Holders (10/Pack)</t>
  </si>
  <si>
    <t>20764608031081</t>
  </si>
  <si>
    <t>10764608031084</t>
  </si>
  <si>
    <t>764608031087</t>
  </si>
  <si>
    <t>3109</t>
  </si>
  <si>
    <t>BAZIC 1/3 Cut Letter Size Color File Folder (6/Pack)</t>
  </si>
  <si>
    <t>CAMBODIA/CHINA</t>
  </si>
  <si>
    <t>20764608031098</t>
  </si>
  <si>
    <t>764608031094</t>
  </si>
  <si>
    <t>311</t>
  </si>
  <si>
    <t>KAPPA Ultimate Word Finds Puzzle Book</t>
  </si>
  <si>
    <t>20088908150809</t>
  </si>
  <si>
    <t>088908150805</t>
  </si>
  <si>
    <t>3110</t>
  </si>
  <si>
    <t>BAZIC Translucent 2-Pocket Poly Portfolio</t>
  </si>
  <si>
    <t>20764608031104</t>
  </si>
  <si>
    <t>764608031100</t>
  </si>
  <si>
    <t>3111</t>
  </si>
  <si>
    <t>BAZIC 1.5" Assorted Color 3-Ring Binder w/ 2-Pockets</t>
  </si>
  <si>
    <t>BINDERS - 3 RING</t>
  </si>
  <si>
    <t>20764608031111</t>
  </si>
  <si>
    <t>764608031117</t>
  </si>
  <si>
    <t>3112</t>
  </si>
  <si>
    <t>BAZIC Square Flap A4/Letter Size Document Holder</t>
  </si>
  <si>
    <t>20764608031128</t>
  </si>
  <si>
    <t>10764608031121</t>
  </si>
  <si>
    <t>764608031124</t>
  </si>
  <si>
    <t>3113-A</t>
  </si>
  <si>
    <t>BAZIC 1.5" Black 3-Ring Binder w/ 2-Pockets</t>
  </si>
  <si>
    <t>40764608031139</t>
  </si>
  <si>
    <t>764608031131</t>
  </si>
  <si>
    <t>3114</t>
  </si>
  <si>
    <t>BAZIC Pockets Dividers w/ 5-Insertable Color Tabs</t>
  </si>
  <si>
    <t>20764608031142</t>
  </si>
  <si>
    <t>10764608031145</t>
  </si>
  <si>
    <t>764608031148</t>
  </si>
  <si>
    <t>3116</t>
  </si>
  <si>
    <t>BAZIC 13-Pockets Coupon/Personal Check Size Expanding File</t>
  </si>
  <si>
    <t>20764608031166</t>
  </si>
  <si>
    <t>10764608031169</t>
  </si>
  <si>
    <t>764608031162</t>
  </si>
  <si>
    <t>3117</t>
  </si>
  <si>
    <t>BAZIC Dividers w/ 5-Insertable Color Tabs</t>
  </si>
  <si>
    <t>20764608031173</t>
  </si>
  <si>
    <t>10764608031176</t>
  </si>
  <si>
    <t>764608031179</t>
  </si>
  <si>
    <t>3118</t>
  </si>
  <si>
    <t>BAZIC Dividers w/ 8-Insertable Color Tabs</t>
  </si>
  <si>
    <t>20764608031180</t>
  </si>
  <si>
    <t>10764608031183</t>
  </si>
  <si>
    <t>764608031186</t>
  </si>
  <si>
    <t>3119</t>
  </si>
  <si>
    <t>BAZIC Top / Side Loading A4/Letter Size String Envelope (2/Pack)</t>
  </si>
  <si>
    <t>20764608031197</t>
  </si>
  <si>
    <t>10764608031190</t>
  </si>
  <si>
    <t>764608031193</t>
  </si>
  <si>
    <t>3120</t>
  </si>
  <si>
    <t>BAZIC Economy Weight Top Loading Sheet Protectors (10/Pack)</t>
  </si>
  <si>
    <t>20764608031203</t>
  </si>
  <si>
    <t>10764608031206</t>
  </si>
  <si>
    <t>764608031209</t>
  </si>
  <si>
    <t>3121</t>
  </si>
  <si>
    <t>BAZIC 1" Swirl Poly 3-Ring Binder w/ Pocket</t>
  </si>
  <si>
    <t>20764608031210</t>
  </si>
  <si>
    <t>764608031216</t>
  </si>
  <si>
    <t>3122</t>
  </si>
  <si>
    <t>BAZIC 1" Black 3-Ring View Binder w/ 2-Pockets</t>
  </si>
  <si>
    <t>20764608031227</t>
  </si>
  <si>
    <t>764608031223</t>
  </si>
  <si>
    <t>3123</t>
  </si>
  <si>
    <t>BAZIC 1" Asst. Color 3-Ring View Binder w/ 2-Pockets</t>
  </si>
  <si>
    <t>20764608031234</t>
  </si>
  <si>
    <t>764608031230</t>
  </si>
  <si>
    <t>3124</t>
  </si>
  <si>
    <t>BAZIC A4/Letter Size Document Case w/ Handle</t>
  </si>
  <si>
    <t>20764608031241</t>
  </si>
  <si>
    <t>764608031247</t>
  </si>
  <si>
    <t>3125</t>
  </si>
  <si>
    <t>BAZIC Multi Purpose 3" X 5" Card File Box</t>
  </si>
  <si>
    <t>3923109000</t>
  </si>
  <si>
    <t>20764608031258</t>
  </si>
  <si>
    <t>764608031254</t>
  </si>
  <si>
    <t>3126</t>
  </si>
  <si>
    <t>BAZIC 1" Bright Color Poly 3-Ring Binder w/ Pocket</t>
  </si>
  <si>
    <t>20764608031265</t>
  </si>
  <si>
    <t>764608031261</t>
  </si>
  <si>
    <t>3127</t>
  </si>
  <si>
    <t>BAZIC 1" Pastel Color Poly 3-Ring Binder w/ Pocket</t>
  </si>
  <si>
    <t>20764608031272</t>
  </si>
  <si>
    <t>764608031278</t>
  </si>
  <si>
    <t>3128</t>
  </si>
  <si>
    <t>BAZIC 1" Glitter Poly 3-Ring Binder w/ Pocket</t>
  </si>
  <si>
    <t>20764608031289</t>
  </si>
  <si>
    <t>764608031285</t>
  </si>
  <si>
    <t>3129</t>
  </si>
  <si>
    <t>BAZIC 10-Pockets Presentation Book</t>
  </si>
  <si>
    <t>20764608031296</t>
  </si>
  <si>
    <t>10764608031299</t>
  </si>
  <si>
    <t>764608031292</t>
  </si>
  <si>
    <t>3130</t>
  </si>
  <si>
    <t>BAZIC 1/2" Poly 3-Ring Presentation View Binder w/ Pocket</t>
  </si>
  <si>
    <t>20764608031302</t>
  </si>
  <si>
    <t>764608031308</t>
  </si>
  <si>
    <t>3132</t>
  </si>
  <si>
    <t>BAZIC 1" Classic Color Poly 3-Ring Binder w/ Pocket</t>
  </si>
  <si>
    <t>20764608031326</t>
  </si>
  <si>
    <t>764608031322</t>
  </si>
  <si>
    <t>3133-A</t>
  </si>
  <si>
    <t>BAZIC 1" Black 3-Ring Binder w/ 2-Pockets</t>
  </si>
  <si>
    <t>40764608031337</t>
  </si>
  <si>
    <t>764608031339</t>
  </si>
  <si>
    <t>3134-A</t>
  </si>
  <si>
    <t>BAZIC 1" White 3-Ring Binder w/ 2-Pockets</t>
  </si>
  <si>
    <t>40764608031344</t>
  </si>
  <si>
    <t>764608031346</t>
  </si>
  <si>
    <t>3135</t>
  </si>
  <si>
    <t>BAZIC 1" Asst. Color 3- Ring Binder w/ 2-Pockets</t>
  </si>
  <si>
    <t>20764608031357</t>
  </si>
  <si>
    <t>764608031353</t>
  </si>
  <si>
    <t>3136</t>
  </si>
  <si>
    <t>BAZIC 1" Asst. Neon Color 3-Ring View Binder w/ 2-Pockets</t>
  </si>
  <si>
    <t>20764608031364</t>
  </si>
  <si>
    <t>764608031360</t>
  </si>
  <si>
    <t>3137</t>
  </si>
  <si>
    <t>BAZIC 1" White 3-Ring View Binder w/ 2-Pockets</t>
  </si>
  <si>
    <t>20764608031371</t>
  </si>
  <si>
    <t>764608031377</t>
  </si>
  <si>
    <t>3138-A</t>
  </si>
  <si>
    <t>BAZIC 1.5" White 3-Ring Binder w/ 2-Pockets</t>
  </si>
  <si>
    <t>40764608031382</t>
  </si>
  <si>
    <t>764608031384</t>
  </si>
  <si>
    <t>314</t>
  </si>
  <si>
    <t>KAPPA Hidden Message Word Finds Book</t>
  </si>
  <si>
    <t>USA / INDIA</t>
  </si>
  <si>
    <t>20088908314003</t>
  </si>
  <si>
    <t>088908314009</t>
  </si>
  <si>
    <t>3141</t>
  </si>
  <si>
    <t>BAZIC 1/2" Black 3-Ring View Binder w/ 2-Pockets</t>
  </si>
  <si>
    <t>20764608031418</t>
  </si>
  <si>
    <t>764608031414</t>
  </si>
  <si>
    <t>3142</t>
  </si>
  <si>
    <t>BAZIC 1/2" White 3-Ring View Binder w/ 2-Pockets</t>
  </si>
  <si>
    <t>20764608031425</t>
  </si>
  <si>
    <t>764608031421</t>
  </si>
  <si>
    <t>3143</t>
  </si>
  <si>
    <t>BAZIC Glossy Laminated Bright Color 2-Pockets Portfolios</t>
  </si>
  <si>
    <t>20764608031432</t>
  </si>
  <si>
    <t>764608031438</t>
  </si>
  <si>
    <t>3144</t>
  </si>
  <si>
    <t>BAZIC Asst. Color 2-Pocket Portfolios</t>
  </si>
  <si>
    <t>CHINA/VIETNAM</t>
  </si>
  <si>
    <t>20764608031449</t>
  </si>
  <si>
    <t>764608031445</t>
  </si>
  <si>
    <t>3145</t>
  </si>
  <si>
    <t>BAZIC Asst. Color 2-Pocket Portfolios w/ 3-Prong Fastener</t>
  </si>
  <si>
    <t>20764608031456</t>
  </si>
  <si>
    <t>764608031452</t>
  </si>
  <si>
    <t>3146</t>
  </si>
  <si>
    <t>BAZIC Glossy Laminated 2-Pocket Portfolios w/ 3-Prong Fastener</t>
  </si>
  <si>
    <t>20764608031463</t>
  </si>
  <si>
    <t>764608031469</t>
  </si>
  <si>
    <t>3147</t>
  </si>
  <si>
    <t>BAZIC 1.5" Black 3-Ring View Binder w/ 2-Pockets</t>
  </si>
  <si>
    <t>20764608031470</t>
  </si>
  <si>
    <t>764608031476</t>
  </si>
  <si>
    <t>3148</t>
  </si>
  <si>
    <t>BAZIC 1.5" White 3-Ring View Binder w/ 2-Pockets</t>
  </si>
  <si>
    <t>20764608031487</t>
  </si>
  <si>
    <t>764608031483</t>
  </si>
  <si>
    <t>3149</t>
  </si>
  <si>
    <t>BAZIC 1/3 Cut Letter Size Color File Folder (100/Box)</t>
  </si>
  <si>
    <t>THAILAND</t>
  </si>
  <si>
    <t>20764608031494</t>
  </si>
  <si>
    <t>764608031490</t>
  </si>
  <si>
    <t>315</t>
  </si>
  <si>
    <t>BAZIC 12" (30cm) Shatterproof Flexible Ruler</t>
  </si>
  <si>
    <t>20764608003156</t>
  </si>
  <si>
    <t>10764608003159</t>
  </si>
  <si>
    <t>764608003152</t>
  </si>
  <si>
    <t>3150</t>
  </si>
  <si>
    <t>BAZIC 2" Black Slant-D Ring View Binder w/ 2-Pockets</t>
  </si>
  <si>
    <t>20764608031500</t>
  </si>
  <si>
    <t>764608031506</t>
  </si>
  <si>
    <t>3151</t>
  </si>
  <si>
    <t>BAZIC 2" White Slant-D Ring View Binder w/ 2-Pockets</t>
  </si>
  <si>
    <t>20764608031517</t>
  </si>
  <si>
    <t>764608031513</t>
  </si>
  <si>
    <t>3152</t>
  </si>
  <si>
    <t>BAZIC Clear Coupon/Check Size Zip Envelope</t>
  </si>
  <si>
    <t>20764608031524</t>
  </si>
  <si>
    <t>10764608031527</t>
  </si>
  <si>
    <t>764608031520</t>
  </si>
  <si>
    <t>3155</t>
  </si>
  <si>
    <t>BAZIC 2-Pocket Poly Portfolio w/ Side Loading View Cover</t>
  </si>
  <si>
    <t>20764608031555</t>
  </si>
  <si>
    <t>764608031551</t>
  </si>
  <si>
    <t>3156</t>
  </si>
  <si>
    <t>BAZIC Swing-lock Report Cover w/Clear Front</t>
  </si>
  <si>
    <t>20764608031562</t>
  </si>
  <si>
    <t>764608031568</t>
  </si>
  <si>
    <t>3157</t>
  </si>
  <si>
    <t>BAZIC 2-Pocket Poly Portfolio w/ View Cover</t>
  </si>
  <si>
    <t>20764608031579</t>
  </si>
  <si>
    <t>764608031575</t>
  </si>
  <si>
    <t>3158</t>
  </si>
  <si>
    <t>BAZIC Solid Color 2-Pocket Poly Portfolio</t>
  </si>
  <si>
    <t>20764608031586</t>
  </si>
  <si>
    <t>764608031582</t>
  </si>
  <si>
    <t>3159</t>
  </si>
  <si>
    <t>BAZIC Solid Color 2-Pocket Poly Portfolio w/ 3 Prongs</t>
  </si>
  <si>
    <t>20764608031593</t>
  </si>
  <si>
    <t>764608031599</t>
  </si>
  <si>
    <t>316</t>
  </si>
  <si>
    <t>BAZIC 12" (30cm) Stainless Steel Ruler w/ Non Skid Back</t>
  </si>
  <si>
    <t>20764608003163</t>
  </si>
  <si>
    <t>10764608003166</t>
  </si>
  <si>
    <t>764608003169</t>
  </si>
  <si>
    <t>3161</t>
  </si>
  <si>
    <t>BAZIC Asst. Color 8-Pocket Folder</t>
  </si>
  <si>
    <t>20764608031616</t>
  </si>
  <si>
    <t>764608031612</t>
  </si>
  <si>
    <t>3163</t>
  </si>
  <si>
    <t>BAZIC Poly 8 Pocket Organizer</t>
  </si>
  <si>
    <t>20764608031630</t>
  </si>
  <si>
    <t>764608031636</t>
  </si>
  <si>
    <t>3164</t>
  </si>
  <si>
    <t>BAZIC Rainbow 7-Pocket A4/Letter Size Poly Expanding File</t>
  </si>
  <si>
    <t>20764608031647</t>
  </si>
  <si>
    <t>764608031643</t>
  </si>
  <si>
    <t>3166</t>
  </si>
  <si>
    <t>BAZIC V-Flap Clear A4/Letter Size Document Holder</t>
  </si>
  <si>
    <t>20764608031661</t>
  </si>
  <si>
    <t>10764608031664</t>
  </si>
  <si>
    <t>764608031667</t>
  </si>
  <si>
    <t>3167</t>
  </si>
  <si>
    <t>BAZIC 1" Asst. Pastel Color 3-Ring View Binder w/ 2-Pockets</t>
  </si>
  <si>
    <t>20764608031678</t>
  </si>
  <si>
    <t>764608031674</t>
  </si>
  <si>
    <t>3169</t>
  </si>
  <si>
    <t>BAZIC Stripes 2-Pocket Poly Portfolio</t>
  </si>
  <si>
    <t>20764608031692</t>
  </si>
  <si>
    <t>764608031698</t>
  </si>
  <si>
    <t>3170</t>
  </si>
  <si>
    <t>BAZIC Translucent Swing Lock Report Cover</t>
  </si>
  <si>
    <t>20764608031708</t>
  </si>
  <si>
    <t>764608031704</t>
  </si>
  <si>
    <t>3171</t>
  </si>
  <si>
    <t>BAZIC 5-Pocket Letter Size Vertical Poly Expanding File</t>
  </si>
  <si>
    <t>20764608031715</t>
  </si>
  <si>
    <t>764608031711</t>
  </si>
  <si>
    <t>3172</t>
  </si>
  <si>
    <t>BAZIC Letter Size Document Holder w/ Elastic Band</t>
  </si>
  <si>
    <t>20764608031722</t>
  </si>
  <si>
    <t>10764608031725</t>
  </si>
  <si>
    <t>764608031728</t>
  </si>
  <si>
    <t>3173</t>
  </si>
  <si>
    <t>BAZIC Translucent 13-Pocket Letter Size Poly Expanding File</t>
  </si>
  <si>
    <t>20764608031739</t>
  </si>
  <si>
    <t>764608031735</t>
  </si>
  <si>
    <t>3174</t>
  </si>
  <si>
    <t>BAZIC 3" Black Slant-D Ring View Binder w/ 2-Pockets</t>
  </si>
  <si>
    <t>20764608031746</t>
  </si>
  <si>
    <t>764608031742</t>
  </si>
  <si>
    <t>31741</t>
  </si>
  <si>
    <t>KAPPA Large Print Bible Word Finds Puzzle Book</t>
  </si>
  <si>
    <t>20088908317417</t>
  </si>
  <si>
    <t>088908317413</t>
  </si>
  <si>
    <t>3175</t>
  </si>
  <si>
    <t>BAZIC 3" White Slant-D Ring View Binder w/ 2-Pockets</t>
  </si>
  <si>
    <t>20764608031753</t>
  </si>
  <si>
    <t>764608031759</t>
  </si>
  <si>
    <t>3176</t>
  </si>
  <si>
    <t>BAZIC Translucent 7-Pocket A4/Letter Size Poly Expanding File</t>
  </si>
  <si>
    <t>20764608031760</t>
  </si>
  <si>
    <t>764608031766</t>
  </si>
  <si>
    <t>3177</t>
  </si>
  <si>
    <t>BAZIC 13-Pocket A4/Letter Size Poly Expanding File</t>
  </si>
  <si>
    <t>20764608031777</t>
  </si>
  <si>
    <t>764608031773</t>
  </si>
  <si>
    <t>3178</t>
  </si>
  <si>
    <t>BAZIC 7-Pocket A4/Letter Size Poly Expanding File</t>
  </si>
  <si>
    <t>20764608031784</t>
  </si>
  <si>
    <t>764608031780</t>
  </si>
  <si>
    <t>3179</t>
  </si>
  <si>
    <t>BAZIC 13-Pocket Check Size Poly Expanding File</t>
  </si>
  <si>
    <t>20764608031791</t>
  </si>
  <si>
    <t>10764608031794</t>
  </si>
  <si>
    <t>764608031797</t>
  </si>
  <si>
    <t>3180</t>
  </si>
  <si>
    <t>BAZIC Two Tone Letter Size Document Case</t>
  </si>
  <si>
    <t>20764608031807</t>
  </si>
  <si>
    <t>764608031803</t>
  </si>
  <si>
    <t>3181</t>
  </si>
  <si>
    <t>BAZIC 1/3 Cut Legal Size Manila File Folder (100/Box)</t>
  </si>
  <si>
    <t>THAI/INDO/CHINA</t>
  </si>
  <si>
    <t>20764608031814</t>
  </si>
  <si>
    <t>764608031810</t>
  </si>
  <si>
    <t>3182</t>
  </si>
  <si>
    <t>BAZIC 3" X 5" Index Card Case w/ 5-Tab Divider</t>
  </si>
  <si>
    <t>20764608031821</t>
  </si>
  <si>
    <t>764608031827</t>
  </si>
  <si>
    <t>3183</t>
  </si>
  <si>
    <t>BAZIC Two Tone 2-Pocket Poly Portfolio</t>
  </si>
  <si>
    <t>20764608031838</t>
  </si>
  <si>
    <t>764608031834</t>
  </si>
  <si>
    <t>3184</t>
  </si>
  <si>
    <t>BAZIC 1/3 Cut Letter Size Manila File Folder (100/Box)</t>
  </si>
  <si>
    <t>THAI/CHINA/INDO</t>
  </si>
  <si>
    <t>20764608031845</t>
  </si>
  <si>
    <t>764608031841</t>
  </si>
  <si>
    <t>3187</t>
  </si>
  <si>
    <t>BAZIC Clear A4/Letter Size Zip Envelope</t>
  </si>
  <si>
    <t>20764608031876</t>
  </si>
  <si>
    <t>10764608031879</t>
  </si>
  <si>
    <t>764608031872</t>
  </si>
  <si>
    <t>3188</t>
  </si>
  <si>
    <t>BAZIC Assorted Color A4/Letter Size Zip Envelope</t>
  </si>
  <si>
    <t>20764608031883</t>
  </si>
  <si>
    <t>10764608031886</t>
  </si>
  <si>
    <t>764608031889</t>
  </si>
  <si>
    <t>3189</t>
  </si>
  <si>
    <t>BAZIC Coupon / Check Size String Envelope (3/Pack)</t>
  </si>
  <si>
    <t>20764608031890</t>
  </si>
  <si>
    <t>10764608031893</t>
  </si>
  <si>
    <t>764608031896</t>
  </si>
  <si>
    <t>3190</t>
  </si>
  <si>
    <t>BAZIC 1/2" Blue 3-Ring View Binder w/ 2-Pockets</t>
  </si>
  <si>
    <t>20764608031906</t>
  </si>
  <si>
    <t>764608031902</t>
  </si>
  <si>
    <t>3191</t>
  </si>
  <si>
    <t>BAZIC 1" Blue 3-Ring View Binder w/ 2-Pockets</t>
  </si>
  <si>
    <t>20764608031913</t>
  </si>
  <si>
    <t>764608031919</t>
  </si>
  <si>
    <t>3192</t>
  </si>
  <si>
    <t>BAZIC 1.5" Blue 3-Ring View Binder w/ 2-Pockets</t>
  </si>
  <si>
    <t>20764608031920</t>
  </si>
  <si>
    <t>764608031926</t>
  </si>
  <si>
    <t>3193</t>
  </si>
  <si>
    <t>BAZIC 2" Blue Slant D-Ring View Binder w/ 2-Pockets</t>
  </si>
  <si>
    <t>20764608031937</t>
  </si>
  <si>
    <t>764608031933</t>
  </si>
  <si>
    <t>3194</t>
  </si>
  <si>
    <t>BAZIC 3" Blue Slant D-Ring View Binder w/ 2-Pockets</t>
  </si>
  <si>
    <t>20764608031944</t>
  </si>
  <si>
    <t>764608031940</t>
  </si>
  <si>
    <t>3195</t>
  </si>
  <si>
    <t>BAZIC Elite Letter Size Clear Document Holders (2/Pack)</t>
  </si>
  <si>
    <t>20764608031951</t>
  </si>
  <si>
    <t>10764608031954</t>
  </si>
  <si>
    <t>764608031957</t>
  </si>
  <si>
    <t>3196</t>
  </si>
  <si>
    <t>BAZIC Elite Letter Size Document Holders (2/Pack)</t>
  </si>
  <si>
    <t>20764608031968</t>
  </si>
  <si>
    <t>10764608031961</t>
  </si>
  <si>
    <t>764608031964</t>
  </si>
  <si>
    <t>3197</t>
  </si>
  <si>
    <t>BAZIC Clear Front Report Covers w/ Sliding Bar (3/Pack)</t>
  </si>
  <si>
    <t>20764608031975</t>
  </si>
  <si>
    <t>10764608031978</t>
  </si>
  <si>
    <t>764608031971</t>
  </si>
  <si>
    <t>3198</t>
  </si>
  <si>
    <t>BAZIC Clear Top / Side Loading A4/Letter Size String Envelope (2/Pack)</t>
  </si>
  <si>
    <t>20764608031982</t>
  </si>
  <si>
    <t>10764608031985</t>
  </si>
  <si>
    <t>764608031988</t>
  </si>
  <si>
    <t>320</t>
  </si>
  <si>
    <t>BAZIC 12" (30cm) Ruler w/ Handle Grip</t>
  </si>
  <si>
    <t>20764608003200</t>
  </si>
  <si>
    <t>10764608003203</t>
  </si>
  <si>
    <t>764608003206</t>
  </si>
  <si>
    <t>3200</t>
  </si>
  <si>
    <t>BAZIC Premium Single Hole Paper Punch w/ Cushion Grip</t>
  </si>
  <si>
    <t>PAPER PUNCH</t>
  </si>
  <si>
    <t>20764608032002</t>
  </si>
  <si>
    <t>10764608032005</t>
  </si>
  <si>
    <t>764608032008</t>
  </si>
  <si>
    <t>3201</t>
  </si>
  <si>
    <t>BAZIC Single Hole Paper Punch</t>
  </si>
  <si>
    <t>20764608032019</t>
  </si>
  <si>
    <t>10764608032012</t>
  </si>
  <si>
    <t>764608032015</t>
  </si>
  <si>
    <t>3202</t>
  </si>
  <si>
    <t>BAZIC Portable 3-Hole Paper Punch</t>
  </si>
  <si>
    <t>20764608032026</t>
  </si>
  <si>
    <t>10764608032029</t>
  </si>
  <si>
    <t>764608032022</t>
  </si>
  <si>
    <t>3203</t>
  </si>
  <si>
    <t>BAZIC Desktop 3-Hole Paper Punch</t>
  </si>
  <si>
    <t>20764608032033</t>
  </si>
  <si>
    <t>764608032039</t>
  </si>
  <si>
    <t>321</t>
  </si>
  <si>
    <t>BAZIC 12" (30cm) Wooden Ruler</t>
  </si>
  <si>
    <t>20764608003217</t>
  </si>
  <si>
    <t>10764608003210</t>
  </si>
  <si>
    <t>764608003213</t>
  </si>
  <si>
    <t>322</t>
  </si>
  <si>
    <t>BAZIC 12" (30cm) Jeweltones Color Ruler</t>
  </si>
  <si>
    <t>20764608003224</t>
  </si>
  <si>
    <t>10764608003227</t>
  </si>
  <si>
    <t>764608003220</t>
  </si>
  <si>
    <t>323</t>
  </si>
  <si>
    <t>BAZIC 12" (30cm) Clear Ruler</t>
  </si>
  <si>
    <t>20764608003231</t>
  </si>
  <si>
    <t>10764608003234</t>
  </si>
  <si>
    <t>764608003237</t>
  </si>
  <si>
    <t>325</t>
  </si>
  <si>
    <t>BAZIC Claro 12" (30cm) Transparent Plastic Ruler</t>
  </si>
  <si>
    <t>20764608003255</t>
  </si>
  <si>
    <t>10764608003258</t>
  </si>
  <si>
    <t>764608003251</t>
  </si>
  <si>
    <t>3300</t>
  </si>
  <si>
    <t>BAZIC 1 oz Primary Color Modeling Dough (5/Pack)</t>
  </si>
  <si>
    <t>ART CLAY &amp; DOUGH</t>
  </si>
  <si>
    <t>3407002000</t>
  </si>
  <si>
    <t>20764608033009</t>
  </si>
  <si>
    <t>764608033005</t>
  </si>
  <si>
    <t>3301</t>
  </si>
  <si>
    <t>BAZIC 1 oz Fluorescent Color Modeling Dough (5/Pack)</t>
  </si>
  <si>
    <t>20764608033016</t>
  </si>
  <si>
    <t>764608033012</t>
  </si>
  <si>
    <t>3302</t>
  </si>
  <si>
    <t>BAZIC 4 oz Primary Color Modeling Dough (4/Pack)</t>
  </si>
  <si>
    <t>20764608033023</t>
  </si>
  <si>
    <t>764608033029</t>
  </si>
  <si>
    <t>3303</t>
  </si>
  <si>
    <t>BAZIC 4 oz Fluorescent Color Modeling Dough (4/Pack)</t>
  </si>
  <si>
    <t>20764608033030</t>
  </si>
  <si>
    <t>764608033036</t>
  </si>
  <si>
    <t>3304</t>
  </si>
  <si>
    <t>BAZIC 7.76 oz (220g) 8 Primary Color Modeling Dough</t>
  </si>
  <si>
    <t>20764608033047</t>
  </si>
  <si>
    <t>764608033043</t>
  </si>
  <si>
    <t>3305</t>
  </si>
  <si>
    <t>BAZIC 7.76 oz (220g) 4 Fluorescent Color Modeling Dough</t>
  </si>
  <si>
    <t>20764608033054</t>
  </si>
  <si>
    <t>764608033050</t>
  </si>
  <si>
    <t>3309</t>
  </si>
  <si>
    <t>BAZIC 2 Oz. Multi Color Modeling Dough (4/Pack)</t>
  </si>
  <si>
    <t>20764608033092</t>
  </si>
  <si>
    <t>764608033098</t>
  </si>
  <si>
    <t>3310</t>
  </si>
  <si>
    <t>BAZIC 2 Oz. Multi Color Modeling Dough (6/Pack)</t>
  </si>
  <si>
    <t>20764608033108</t>
  </si>
  <si>
    <t>764608033104</t>
  </si>
  <si>
    <t>3311</t>
  </si>
  <si>
    <t>BAZIC 5 Oz. Multi Color Modeling Dough (2/Pack)</t>
  </si>
  <si>
    <t>20764608033115</t>
  </si>
  <si>
    <t>764608033111</t>
  </si>
  <si>
    <t>3312</t>
  </si>
  <si>
    <t>BAZIC 5 Oz. Multi Color Modeling Dough (3/Pack)</t>
  </si>
  <si>
    <t>20764608033122</t>
  </si>
  <si>
    <t>764608033128</t>
  </si>
  <si>
    <t>332</t>
  </si>
  <si>
    <t>BAZIC 4-Piece Geometry Ruler Combination Sets w/ Compass</t>
  </si>
  <si>
    <t>20764608003323</t>
  </si>
  <si>
    <t>10764608003326</t>
  </si>
  <si>
    <t>764608003329</t>
  </si>
  <si>
    <t>3320</t>
  </si>
  <si>
    <t>BAZIC 1 lb 4 Natural/ Earth Color Modeling Clay</t>
  </si>
  <si>
    <t>20764608033207</t>
  </si>
  <si>
    <t>764608033203</t>
  </si>
  <si>
    <t>3321</t>
  </si>
  <si>
    <t>BAZIC 1 lb 4 Fluorescent Color Modeling Clay</t>
  </si>
  <si>
    <t>20764608033214</t>
  </si>
  <si>
    <t>764608033210</t>
  </si>
  <si>
    <t>333</t>
  </si>
  <si>
    <t>BAZIC 4-Piece Geometry Ruler Combination Sets w/ Center Wheel Compass</t>
  </si>
  <si>
    <t>20764608003330</t>
  </si>
  <si>
    <t>10764608003333</t>
  </si>
  <si>
    <t>764608003336</t>
  </si>
  <si>
    <t>3331</t>
  </si>
  <si>
    <t>BAZIC 1 lb Black Modeling Clay</t>
  </si>
  <si>
    <t>20764608033313</t>
  </si>
  <si>
    <t>764608033319</t>
  </si>
  <si>
    <t>3332</t>
  </si>
  <si>
    <t>BAZIC 1 lb Blue Modeling Clay</t>
  </si>
  <si>
    <t>20764608033320</t>
  </si>
  <si>
    <t>764608033326</t>
  </si>
  <si>
    <t>3333</t>
  </si>
  <si>
    <t>BAZIC 1 lb Brown Modeling Clay</t>
  </si>
  <si>
    <t>20764608033337</t>
  </si>
  <si>
    <t>764608033333</t>
  </si>
  <si>
    <t>3334</t>
  </si>
  <si>
    <t>BAZIC 1 lb Cream Modeling Clay</t>
  </si>
  <si>
    <t>20764608033344</t>
  </si>
  <si>
    <t>764608033340</t>
  </si>
  <si>
    <t>3335</t>
  </si>
  <si>
    <t>BAZIC 1 lb Gray Modeling Clay</t>
  </si>
  <si>
    <t>20764608033351</t>
  </si>
  <si>
    <t>764608033357</t>
  </si>
  <si>
    <t>3336</t>
  </si>
  <si>
    <t>BAZIC 1 lb Green Modeling Clay</t>
  </si>
  <si>
    <t>20764608033368</t>
  </si>
  <si>
    <t>764608033364</t>
  </si>
  <si>
    <t>3337</t>
  </si>
  <si>
    <t>BAZIC 1 lb Orange Modeling Clay</t>
  </si>
  <si>
    <t>20764608033375</t>
  </si>
  <si>
    <t>764608033371</t>
  </si>
  <si>
    <t>3338</t>
  </si>
  <si>
    <t>BAZIC 1 lb Red Modeling Clay</t>
  </si>
  <si>
    <t>20764608033382</t>
  </si>
  <si>
    <t>764608033388</t>
  </si>
  <si>
    <t>3339</t>
  </si>
  <si>
    <t>BAZIC 1 lb Yellow Modeling Clay</t>
  </si>
  <si>
    <t>20764608033399</t>
  </si>
  <si>
    <t>764608033395</t>
  </si>
  <si>
    <t>3340</t>
  </si>
  <si>
    <t>BAZIC 1 lb 4 Primary Color Modeling Clay</t>
  </si>
  <si>
    <t>20764608033405</t>
  </si>
  <si>
    <t>764608033401</t>
  </si>
  <si>
    <t>3342</t>
  </si>
  <si>
    <t>BAZIC 5.64 oz (160g) 12 Color Modeling Clay Sticks + 3 molding</t>
  </si>
  <si>
    <t>20764608033429</t>
  </si>
  <si>
    <t>10764608033422</t>
  </si>
  <si>
    <t>764608033425</t>
  </si>
  <si>
    <t>3343</t>
  </si>
  <si>
    <t>BAZIC 9.17 oz (260g) 9 Color Modeling Clay Sticks</t>
  </si>
  <si>
    <t>20764608033436</t>
  </si>
  <si>
    <t>764608033432</t>
  </si>
  <si>
    <t>3346</t>
  </si>
  <si>
    <t>BAZIC 4.8 oz (136g) 8 Primary Color Modeling Clay Sticks</t>
  </si>
  <si>
    <t>20764608033467</t>
  </si>
  <si>
    <t>10764608033460</t>
  </si>
  <si>
    <t>764608033463</t>
  </si>
  <si>
    <t>3347</t>
  </si>
  <si>
    <t>BAZIC 4.8 oz (136g) 4 Fluorescent Color Modeling Clay Sticks</t>
  </si>
  <si>
    <t>20764608033474</t>
  </si>
  <si>
    <t>10764608033477</t>
  </si>
  <si>
    <t>764608033470</t>
  </si>
  <si>
    <t>3348</t>
  </si>
  <si>
    <t>BAZIC 4.8 oz (136g) 4 Natural/ Earth Color Modeling Clay Sticks</t>
  </si>
  <si>
    <t>20764608033481</t>
  </si>
  <si>
    <t>10764608033484</t>
  </si>
  <si>
    <t>764608033487</t>
  </si>
  <si>
    <t>335</t>
  </si>
  <si>
    <t>BAZIC 4-Piece Geometry Ruler Combination Sets</t>
  </si>
  <si>
    <t>20764608003354</t>
  </si>
  <si>
    <t>10764608003357</t>
  </si>
  <si>
    <t>764608003350</t>
  </si>
  <si>
    <t>3350</t>
  </si>
  <si>
    <t>BAZIC 2 Oz. Primary Colors Air Dry Modeling Clay</t>
  </si>
  <si>
    <t>20764608033504</t>
  </si>
  <si>
    <t>764608033500</t>
  </si>
  <si>
    <t>3351</t>
  </si>
  <si>
    <t>BAZIC 2 Oz. Fluorescent Colors Air Dry Modeling Clay</t>
  </si>
  <si>
    <t>20764608033511</t>
  </si>
  <si>
    <t>764608033517</t>
  </si>
  <si>
    <t>3352</t>
  </si>
  <si>
    <t>BAZIC 0.5 oz 6 Primary Color Air Dry Modeling Clay</t>
  </si>
  <si>
    <t>20764608033528</t>
  </si>
  <si>
    <t>764608033524</t>
  </si>
  <si>
    <t>3353</t>
  </si>
  <si>
    <t>BAZIC 0.5 oz 6 Fluorescent Color Air Dry Modeling Clay</t>
  </si>
  <si>
    <t>20764608033535</t>
  </si>
  <si>
    <t>764608033531</t>
  </si>
  <si>
    <t>3354</t>
  </si>
  <si>
    <t>BAZIC 2 Oz. Pastel Colors Air Dry Modeling Clay</t>
  </si>
  <si>
    <t>20764608033542</t>
  </si>
  <si>
    <t>764608033548</t>
  </si>
  <si>
    <t>3355</t>
  </si>
  <si>
    <t>BAZIC 2 Oz. Natural/Earth Colors Air Dry Modeling Clay</t>
  </si>
  <si>
    <t>20764608033559</t>
  </si>
  <si>
    <t>764608033555</t>
  </si>
  <si>
    <t>3356</t>
  </si>
  <si>
    <t>BAZIC 0.5 oz 6 Pastel Color Air Dry Modeling Clay</t>
  </si>
  <si>
    <t>20764608033566</t>
  </si>
  <si>
    <t>764608033562</t>
  </si>
  <si>
    <t>3357</t>
  </si>
  <si>
    <t>BAZIC 0.5 oz 6 Natural/Earth Color Air Dry Modeling Clay</t>
  </si>
  <si>
    <t>20764608033573</t>
  </si>
  <si>
    <t>764608033579</t>
  </si>
  <si>
    <t>336</t>
  </si>
  <si>
    <t>BAZIC 12" (30cm) Jeweltones Color Ruler (4/Pack)</t>
  </si>
  <si>
    <t>20764608003361</t>
  </si>
  <si>
    <t>10764608003364</t>
  </si>
  <si>
    <t>764608003367</t>
  </si>
  <si>
    <t>3364</t>
  </si>
  <si>
    <t>KAPPA Large Print Chicken Soup For The Soul Word Finds Puzzle Book</t>
  </si>
  <si>
    <t>USA/ INDIA</t>
  </si>
  <si>
    <t>20088908336401</t>
  </si>
  <si>
    <t>088908336407</t>
  </si>
  <si>
    <t>338</t>
  </si>
  <si>
    <t>BAZIC 6" (15cm) Plastic Ruler (3/Pack)</t>
  </si>
  <si>
    <t>20764608003385</t>
  </si>
  <si>
    <t>10764608003388</t>
  </si>
  <si>
    <t>764608003381</t>
  </si>
  <si>
    <t>33800</t>
  </si>
  <si>
    <t>KAPPA Giant Easy Word Finds</t>
  </si>
  <si>
    <t>20088908338009</t>
  </si>
  <si>
    <t>088908338005</t>
  </si>
  <si>
    <t>3388</t>
  </si>
  <si>
    <t>KAPPA Take Along Large Print Word Finds Puzzle Book - Digest Size</t>
  </si>
  <si>
    <t>20088908388004</t>
  </si>
  <si>
    <t>088908388000</t>
  </si>
  <si>
    <t>3390</t>
  </si>
  <si>
    <t>KAPPA Large Print Great Big Word Finds Puzzle Book</t>
  </si>
  <si>
    <t>USA/ CHINA</t>
  </si>
  <si>
    <t>20088908390007</t>
  </si>
  <si>
    <t>088908390003</t>
  </si>
  <si>
    <t>3441</t>
  </si>
  <si>
    <t>BAZIC 0.21 oz (6g) 5 Primary Color Glitter Shaker</t>
  </si>
  <si>
    <t>GLITTER/DECOR GLUE</t>
  </si>
  <si>
    <t>20764608034419</t>
  </si>
  <si>
    <t>10764608034412</t>
  </si>
  <si>
    <t>764608034415</t>
  </si>
  <si>
    <t>3442</t>
  </si>
  <si>
    <t>BAZIC 0.28 oz (8g) 4 Primary Color Glitter Shaker</t>
  </si>
  <si>
    <t>20764608034426</t>
  </si>
  <si>
    <t>10764608034429</t>
  </si>
  <si>
    <t>764608034422</t>
  </si>
  <si>
    <t>3445</t>
  </si>
  <si>
    <t>BAZIC 2 oz (56.6g) Primary Color Glitter Shaker</t>
  </si>
  <si>
    <t>20764608034457</t>
  </si>
  <si>
    <t>10764608034450</t>
  </si>
  <si>
    <t>764608034453</t>
  </si>
  <si>
    <t>3446</t>
  </si>
  <si>
    <t>BAZIC 2 oz (56.6g) Neon Color Glitter Shaker</t>
  </si>
  <si>
    <t>20764608034464</t>
  </si>
  <si>
    <t>10764608034467</t>
  </si>
  <si>
    <t>764608034460</t>
  </si>
  <si>
    <t>3449</t>
  </si>
  <si>
    <t>BAZIC 2 oz (56.6g) Gold and Monochrome Glitter Shaker</t>
  </si>
  <si>
    <t>20764608034495</t>
  </si>
  <si>
    <t>10764608034498</t>
  </si>
  <si>
    <t>764608034491</t>
  </si>
  <si>
    <t>3450</t>
  </si>
  <si>
    <t>BAZIC 4 FL OZ (120 mL) Celestial Series Glitter Glue</t>
  </si>
  <si>
    <t>20764608034501</t>
  </si>
  <si>
    <t>764608034507</t>
  </si>
  <si>
    <t>3451</t>
  </si>
  <si>
    <t>BAZIC 6.76 FL OZ (200 mL) Cosmic Series Glitter Glue</t>
  </si>
  <si>
    <t>20764608034518</t>
  </si>
  <si>
    <t>764608034514</t>
  </si>
  <si>
    <t>3459-A</t>
  </si>
  <si>
    <t>BAZIC 6.76 FL OZ (200 mL) Iridescent/Silver/Gold Color Glitter Glue</t>
  </si>
  <si>
    <t>40764608034598</t>
  </si>
  <si>
    <t>764608034590</t>
  </si>
  <si>
    <t>3465-A</t>
  </si>
  <si>
    <t>BAZIC 6.76 FL OZ (200 mL) Classic Color Glitter Glue</t>
  </si>
  <si>
    <t>40764608034659</t>
  </si>
  <si>
    <t>764608034651</t>
  </si>
  <si>
    <t>3467</t>
  </si>
  <si>
    <t>BAZIC 0.67 FL OZ (20 mL) 6 Classic Color Glitter Glue</t>
  </si>
  <si>
    <t>20764608034679</t>
  </si>
  <si>
    <t>10764608034672</t>
  </si>
  <si>
    <t>764608034675</t>
  </si>
  <si>
    <t>3471</t>
  </si>
  <si>
    <t>BAZIC 0.25 oz (7g) 6 Primary Color Glitter Shaker</t>
  </si>
  <si>
    <t>20764608034716</t>
  </si>
  <si>
    <t>10764608034719</t>
  </si>
  <si>
    <t>764608034712</t>
  </si>
  <si>
    <t>3482</t>
  </si>
  <si>
    <t>BAZIC 0.21 oz (6g) 5 Neon Color Glitter Shaker</t>
  </si>
  <si>
    <t>20764608034822</t>
  </si>
  <si>
    <t>10764608034825</t>
  </si>
  <si>
    <t>764608034828</t>
  </si>
  <si>
    <t>3483</t>
  </si>
  <si>
    <t>BAZIC 0.28 oz (8g) 4 Neon Color Glitter Shaker</t>
  </si>
  <si>
    <t>20764608034839</t>
  </si>
  <si>
    <t>10764608034832</t>
  </si>
  <si>
    <t>764608034835</t>
  </si>
  <si>
    <t>3490</t>
  </si>
  <si>
    <t>BAZIC 1lb / 16 oz Red Glitter</t>
  </si>
  <si>
    <t>20764608034907</t>
  </si>
  <si>
    <t>764608034903</t>
  </si>
  <si>
    <t>3491</t>
  </si>
  <si>
    <t>BAZIC 1lb / 16 oz Purple Glitter</t>
  </si>
  <si>
    <t>20764608034914</t>
  </si>
  <si>
    <t>764608034910</t>
  </si>
  <si>
    <t>3492</t>
  </si>
  <si>
    <t>BAZIC 1lb / 16 oz Blue Glitter</t>
  </si>
  <si>
    <t>20764608034921</t>
  </si>
  <si>
    <t>764608034927</t>
  </si>
  <si>
    <t>3493</t>
  </si>
  <si>
    <t>BAZIC 1lb / 16 oz Green Glitter</t>
  </si>
  <si>
    <t>20764608034938</t>
  </si>
  <si>
    <t>764608034934</t>
  </si>
  <si>
    <t>3494</t>
  </si>
  <si>
    <t>BAZIC 1lb / 16 oz Gold Glitter</t>
  </si>
  <si>
    <t>20764608034945</t>
  </si>
  <si>
    <t>764608034941</t>
  </si>
  <si>
    <t>3495</t>
  </si>
  <si>
    <t>BAZIC 1lb / 16 oz Silver Glitter</t>
  </si>
  <si>
    <t>20764608034952</t>
  </si>
  <si>
    <t>764608034958</t>
  </si>
  <si>
    <t>3496</t>
  </si>
  <si>
    <t>BAZIC 1lb / 16 oz Iridescent Glitter</t>
  </si>
  <si>
    <t>20764608034969</t>
  </si>
  <si>
    <t>764608034965</t>
  </si>
  <si>
    <t>3497</t>
  </si>
  <si>
    <t>BAZIC 1lb / 16 oz Multicolor Glitter</t>
  </si>
  <si>
    <t>20764608034976</t>
  </si>
  <si>
    <t>764608034972</t>
  </si>
  <si>
    <t>35019</t>
  </si>
  <si>
    <t>KAPPA Unicorn World Coloring &amp; Activity Book</t>
  </si>
  <si>
    <t>20088908735013</t>
  </si>
  <si>
    <t>088908735019</t>
  </si>
  <si>
    <t>35102</t>
  </si>
  <si>
    <t>KAPPA National Geographic Word Finds Puzzle Book</t>
  </si>
  <si>
    <t>20088908035106</t>
  </si>
  <si>
    <t>088908035102</t>
  </si>
  <si>
    <t>35164</t>
  </si>
  <si>
    <t>KAPPA National Geographic Word Finds Puzzle Book - Digest Size</t>
  </si>
  <si>
    <t>20088908035168</t>
  </si>
  <si>
    <t>088908035164</t>
  </si>
  <si>
    <t>362</t>
  </si>
  <si>
    <t>KAPPA Chicken Soup For The Soul Word Finds Puzzle Book - Digest Size</t>
  </si>
  <si>
    <t>20088908362004</t>
  </si>
  <si>
    <t>088908362000</t>
  </si>
  <si>
    <t>371</t>
  </si>
  <si>
    <t>KAPPA Companion Series Puzzle Book - Digest Size</t>
  </si>
  <si>
    <t>20088908371303</t>
  </si>
  <si>
    <t>088908371309</t>
  </si>
  <si>
    <t>37200</t>
  </si>
  <si>
    <t>KAPPA Companion Fill-Ins</t>
  </si>
  <si>
    <t>20088908372003</t>
  </si>
  <si>
    <t>088908372009</t>
  </si>
  <si>
    <t>375</t>
  </si>
  <si>
    <t>KAPPA Sudoku Puzzles Book - Digest Size</t>
  </si>
  <si>
    <t>20088908375004</t>
  </si>
  <si>
    <t>088908375000</t>
  </si>
  <si>
    <t>37600</t>
  </si>
  <si>
    <t>KAPPA Sudoku Collection Puzzle Book</t>
  </si>
  <si>
    <t>20088908376001</t>
  </si>
  <si>
    <t>088908376007</t>
  </si>
  <si>
    <t>3801</t>
  </si>
  <si>
    <t>BAZIC Mailing Label (25/Pack)</t>
  </si>
  <si>
    <t>LABEL - MAILING</t>
  </si>
  <si>
    <t>4821104000</t>
  </si>
  <si>
    <t>20764608038011</t>
  </si>
  <si>
    <t>10764608038014</t>
  </si>
  <si>
    <t>764608038017</t>
  </si>
  <si>
    <t>3802</t>
  </si>
  <si>
    <t>BAZIC 2 3/4" X 1" White Multipurpose Label (128/Pack)</t>
  </si>
  <si>
    <t>20764608038028</t>
  </si>
  <si>
    <t>10764608038021</t>
  </si>
  <si>
    <t>764608038024</t>
  </si>
  <si>
    <t>3803</t>
  </si>
  <si>
    <t>BAZIC Gold Foil Alphabet Label (378/Pack)</t>
  </si>
  <si>
    <t>LABEL - PROJECTS</t>
  </si>
  <si>
    <t>20764608038035</t>
  </si>
  <si>
    <t>10764608038038</t>
  </si>
  <si>
    <t>764608038031</t>
  </si>
  <si>
    <t>3804</t>
  </si>
  <si>
    <t>BAZIC Assorted Color Foil Star Label (660/Pack)</t>
  </si>
  <si>
    <t>20764608038042</t>
  </si>
  <si>
    <t>10764608038045</t>
  </si>
  <si>
    <t>764608038048</t>
  </si>
  <si>
    <t>3805</t>
  </si>
  <si>
    <t>BAZIC 1/2" X 3/4" White Multipurpose Label (510/Pack)</t>
  </si>
  <si>
    <t>20764608038059</t>
  </si>
  <si>
    <t>10764608038052</t>
  </si>
  <si>
    <t>764608038055</t>
  </si>
  <si>
    <t>3806</t>
  </si>
  <si>
    <t>BAZIC Yellow Price Mark Label (180/Pack)</t>
  </si>
  <si>
    <t>20764608038066</t>
  </si>
  <si>
    <t>10764608038069</t>
  </si>
  <si>
    <t>764608038062</t>
  </si>
  <si>
    <t>3807</t>
  </si>
  <si>
    <t>BAZIC Assorted Color 3/4" Round Label (306/Pack)</t>
  </si>
  <si>
    <t>20764608038073</t>
  </si>
  <si>
    <t>10764608038076</t>
  </si>
  <si>
    <t>764608038079</t>
  </si>
  <si>
    <t>3808</t>
  </si>
  <si>
    <t>BAZIC White 3/4" Round Label (504/Pack)</t>
  </si>
  <si>
    <t>20764608038080</t>
  </si>
  <si>
    <t>10764608038083</t>
  </si>
  <si>
    <t>764608038086</t>
  </si>
  <si>
    <t>3809</t>
  </si>
  <si>
    <t>BAZIC Gold Foil Number Label (378/Pack)</t>
  </si>
  <si>
    <t>20764608038097</t>
  </si>
  <si>
    <t>10764608038090</t>
  </si>
  <si>
    <t>764608038093</t>
  </si>
  <si>
    <t>3810</t>
  </si>
  <si>
    <t>BAZIC White Round Reinforcement Label (544/Pack)</t>
  </si>
  <si>
    <t>20764608038103</t>
  </si>
  <si>
    <t>10764608038106</t>
  </si>
  <si>
    <t>764608038109</t>
  </si>
  <si>
    <t>3811</t>
  </si>
  <si>
    <t>BAZIC Assorted Color File Folder Label (126/Pack)</t>
  </si>
  <si>
    <t>20764608038110</t>
  </si>
  <si>
    <t>10764608038113</t>
  </si>
  <si>
    <t>764608038116</t>
  </si>
  <si>
    <t>3812</t>
  </si>
  <si>
    <t>BAZIC "HELLO my name is" Name Badge Label (25/Pack)</t>
  </si>
  <si>
    <t>20764608038127</t>
  </si>
  <si>
    <t>10764608038120</t>
  </si>
  <si>
    <t>764608038123</t>
  </si>
  <si>
    <t>3813</t>
  </si>
  <si>
    <t>BAZIC 2 3/4" X 1" Fluorescent Multipurpose Label (60/Pack)</t>
  </si>
  <si>
    <t>20764608038134</t>
  </si>
  <si>
    <t>10764608038137</t>
  </si>
  <si>
    <t>764608038130</t>
  </si>
  <si>
    <t>3814</t>
  </si>
  <si>
    <t>BAZIC 2" Gold Foil Notary/Certificate Seal Label (42/Pack)</t>
  </si>
  <si>
    <t>20764608038141</t>
  </si>
  <si>
    <t>10764608038144</t>
  </si>
  <si>
    <t>764608038147</t>
  </si>
  <si>
    <t>3815</t>
  </si>
  <si>
    <t>BAZIC Garage Sale Label (180/Pack)</t>
  </si>
  <si>
    <t>20764608038158</t>
  </si>
  <si>
    <t>10764608038151</t>
  </si>
  <si>
    <t>764608038154</t>
  </si>
  <si>
    <t>38150</t>
  </si>
  <si>
    <t>Treasury of Illustrated Classics Hardcover Storybooks</t>
  </si>
  <si>
    <t>BOOKS - EDUCATIONAL</t>
  </si>
  <si>
    <t>CHINA/ INDIA</t>
  </si>
  <si>
    <t>20030099381500</t>
  </si>
  <si>
    <t>088908381506</t>
  </si>
  <si>
    <t>3816</t>
  </si>
  <si>
    <t>BAZIC 8.5" X 5.5" Shipping Labels (20/Pack)</t>
  </si>
  <si>
    <t>20764608038165</t>
  </si>
  <si>
    <t>10764608038168</t>
  </si>
  <si>
    <t>764608038161</t>
  </si>
  <si>
    <t>3817</t>
  </si>
  <si>
    <t>BAZIC 8.5" X 11" Full Sheet White Multipurpose Labels (10/Pack)</t>
  </si>
  <si>
    <t>20764608038172</t>
  </si>
  <si>
    <t>10764608038175</t>
  </si>
  <si>
    <t>764608038178</t>
  </si>
  <si>
    <t>3818</t>
  </si>
  <si>
    <t>BAZIC 1" X 2 5/8" White Address Labels (300/Pack)</t>
  </si>
  <si>
    <t>20764608038189</t>
  </si>
  <si>
    <t>10764608038182</t>
  </si>
  <si>
    <t>764608038185</t>
  </si>
  <si>
    <t>3821</t>
  </si>
  <si>
    <t>BAZIC 2" Alphabet &amp; Numbers Stickers (72/Pack)</t>
  </si>
  <si>
    <t>4823906700</t>
  </si>
  <si>
    <t>20764608038219</t>
  </si>
  <si>
    <t>10764608038212</t>
  </si>
  <si>
    <t>764608038215</t>
  </si>
  <si>
    <t>3822</t>
  </si>
  <si>
    <t>BAZIC 2" Metallic Color Alphabet &amp; Numbers Stickers (72/Pack)</t>
  </si>
  <si>
    <t>20764608038226</t>
  </si>
  <si>
    <t>10764608038229</t>
  </si>
  <si>
    <t>764608038222</t>
  </si>
  <si>
    <t>3823</t>
  </si>
  <si>
    <t>BAZIC 2" Fluorescent Color Alphabet &amp; Numbers Stickers (72/Pack)</t>
  </si>
  <si>
    <t>20764608038233</t>
  </si>
  <si>
    <t>10764608038236</t>
  </si>
  <si>
    <t>764608038239</t>
  </si>
  <si>
    <t>3824</t>
  </si>
  <si>
    <t>BAZIC 1" Black Color Alphabet &amp; Numbers Stickers (346/Pack)</t>
  </si>
  <si>
    <t>20764608038240</t>
  </si>
  <si>
    <t>10764608038243</t>
  </si>
  <si>
    <t>764608038246</t>
  </si>
  <si>
    <t>3825</t>
  </si>
  <si>
    <t>BAZIC 1" Multicolor Alphabet &amp; Numbers Stickers (346/Pack)</t>
  </si>
  <si>
    <t>20764608038257</t>
  </si>
  <si>
    <t>10764608038250</t>
  </si>
  <si>
    <t>764608038253</t>
  </si>
  <si>
    <t>3826</t>
  </si>
  <si>
    <t>BAZIC 2" Black Color Alphabet &amp; Numbers Stickers (72/Pack)</t>
  </si>
  <si>
    <t>20764608038264</t>
  </si>
  <si>
    <t>10764608038267</t>
  </si>
  <si>
    <t>764608038260</t>
  </si>
  <si>
    <t>3827</t>
  </si>
  <si>
    <t>BAZIC 2" Gold Metallic Color Alphabet &amp; Numbers Stickers (72/Pack)</t>
  </si>
  <si>
    <t>20764608038271</t>
  </si>
  <si>
    <t>10764608038274</t>
  </si>
  <si>
    <t>764608038277</t>
  </si>
  <si>
    <t>3828</t>
  </si>
  <si>
    <t>BAZIC 2" Silver Metallic Color Alphabet &amp; Numbers Stickers (72/Pack)</t>
  </si>
  <si>
    <t>20764608038288</t>
  </si>
  <si>
    <t>10764608038281</t>
  </si>
  <si>
    <t>764608038284</t>
  </si>
  <si>
    <t>386</t>
  </si>
  <si>
    <t>KAPPA Healthy Minds Words Finds Puzzle Book - Digest Size</t>
  </si>
  <si>
    <t>20088908386000</t>
  </si>
  <si>
    <t>088908386006</t>
  </si>
  <si>
    <t>3860</t>
  </si>
  <si>
    <t>BAZIC Car Series Assorted Sticker (80/Bag)</t>
  </si>
  <si>
    <t>LABEL - STICKERS</t>
  </si>
  <si>
    <t>4911914040</t>
  </si>
  <si>
    <t>20764608038608</t>
  </si>
  <si>
    <t>764608038604</t>
  </si>
  <si>
    <t>3861</t>
  </si>
  <si>
    <t>BAZIC Animal Series Assorted Sticker (80/Bag)</t>
  </si>
  <si>
    <t>20764608038615</t>
  </si>
  <si>
    <t>764608038611</t>
  </si>
  <si>
    <t>3862</t>
  </si>
  <si>
    <t>BAZIC Dinosaur Series Assorted Sticker (80/Bag)</t>
  </si>
  <si>
    <t>20764608038622</t>
  </si>
  <si>
    <t>764608038628</t>
  </si>
  <si>
    <t>3863</t>
  </si>
  <si>
    <t>BAZIC Princess Series Assorted Sticker (80/Bag)</t>
  </si>
  <si>
    <t>20764608038639</t>
  </si>
  <si>
    <t>764608038635</t>
  </si>
  <si>
    <t>3864</t>
  </si>
  <si>
    <t>BAZIC Glitter Reward Sticker (144/Pack)</t>
  </si>
  <si>
    <t>20764608038646</t>
  </si>
  <si>
    <t>10764608038649</t>
  </si>
  <si>
    <t>764608038642</t>
  </si>
  <si>
    <t>3865</t>
  </si>
  <si>
    <t>BAZIC Holographic Reward Sticker (144/Pack)</t>
  </si>
  <si>
    <t>20764608038653</t>
  </si>
  <si>
    <t>10764608038656</t>
  </si>
  <si>
    <t>764608038659</t>
  </si>
  <si>
    <t>3870</t>
  </si>
  <si>
    <t>BAZIC Jumbo Reward Sticker Book</t>
  </si>
  <si>
    <t>4803000000</t>
  </si>
  <si>
    <t>20764608038707</t>
  </si>
  <si>
    <t>10764608038700</t>
  </si>
  <si>
    <t>764608038703</t>
  </si>
  <si>
    <t>3871</t>
  </si>
  <si>
    <t>BAZIC Reward Sticker Book</t>
  </si>
  <si>
    <t>20764608038714</t>
  </si>
  <si>
    <t>10764608038717</t>
  </si>
  <si>
    <t>764608038710</t>
  </si>
  <si>
    <t>3872</t>
  </si>
  <si>
    <t>BAZIC Alphabet Sticker Book</t>
  </si>
  <si>
    <t>4820500000</t>
  </si>
  <si>
    <t>20764608038721</t>
  </si>
  <si>
    <t>10764608038724</t>
  </si>
  <si>
    <t>764608038727</t>
  </si>
  <si>
    <t>3874</t>
  </si>
  <si>
    <t>BAZIC Reward Plastic Sticker book</t>
  </si>
  <si>
    <t>20764608038745</t>
  </si>
  <si>
    <t>10764608038748</t>
  </si>
  <si>
    <t>764608038741</t>
  </si>
  <si>
    <t>3900</t>
  </si>
  <si>
    <t>BAZIC 8 Ct. Semi Moist Watercolor w/ Brush</t>
  </si>
  <si>
    <t>PAINT &amp; BRUSH</t>
  </si>
  <si>
    <t>3213900000</t>
  </si>
  <si>
    <t>20764608039001</t>
  </si>
  <si>
    <t>10764608039004</t>
  </si>
  <si>
    <t>764608039007</t>
  </si>
  <si>
    <t>3901</t>
  </si>
  <si>
    <t>BAZIC 16 Ct. Semi Moist Watercolor w/ Brush</t>
  </si>
  <si>
    <t>20764608039018</t>
  </si>
  <si>
    <t>10764608039011</t>
  </si>
  <si>
    <t>764608039014</t>
  </si>
  <si>
    <t>3910</t>
  </si>
  <si>
    <t>BAZIC 12 Ct. Watercolor w/ Brush &amp; Mixing Palette</t>
  </si>
  <si>
    <t>20764608039100</t>
  </si>
  <si>
    <t>10764608039103</t>
  </si>
  <si>
    <t>764608039106</t>
  </si>
  <si>
    <t>3911</t>
  </si>
  <si>
    <t>BAZIC 12 Ct. Watercolor w/ Brush</t>
  </si>
  <si>
    <t>20764608039117</t>
  </si>
  <si>
    <t>10764608039110</t>
  </si>
  <si>
    <t>764608039113</t>
  </si>
  <si>
    <t>3912</t>
  </si>
  <si>
    <t>BAZIC 16 Ct. Watercolor w/ Brush</t>
  </si>
  <si>
    <t>20764608039124</t>
  </si>
  <si>
    <t>10764608039127</t>
  </si>
  <si>
    <t>764608039120</t>
  </si>
  <si>
    <t>3913</t>
  </si>
  <si>
    <t>BAZIC 36 Ct. Watercolor w/ Brush</t>
  </si>
  <si>
    <t>20764608039131</t>
  </si>
  <si>
    <t>10764608039134</t>
  </si>
  <si>
    <t>764608039137</t>
  </si>
  <si>
    <t>3914</t>
  </si>
  <si>
    <t>BAZIC 48 Ct. Watercolor w/ Brush</t>
  </si>
  <si>
    <t>20764608039148</t>
  </si>
  <si>
    <t>764608039144</t>
  </si>
  <si>
    <t>3920</t>
  </si>
  <si>
    <t>BAZIC 0.17 FL OZ (5 mL) 12 Color Kid's Paint w/ Brush</t>
  </si>
  <si>
    <t>20764608039209</t>
  </si>
  <si>
    <t>10764608039202</t>
  </si>
  <si>
    <t>764608039205</t>
  </si>
  <si>
    <t>39200</t>
  </si>
  <si>
    <t>KAPPA Easy To Read Word Finds - Digest Size</t>
  </si>
  <si>
    <t>20088908392001</t>
  </si>
  <si>
    <t>088908392007</t>
  </si>
  <si>
    <t>3921</t>
  </si>
  <si>
    <t>BAZIC 0.17 FL OZ (5 mL) 18 Color Kid's Paint w/ Brush</t>
  </si>
  <si>
    <t>20764608039216</t>
  </si>
  <si>
    <t>10764608039219</t>
  </si>
  <si>
    <t>764608039212</t>
  </si>
  <si>
    <t>3930</t>
  </si>
  <si>
    <t>BAZIC 0.75 FL OZ (22.2 mL) 6 Color Washable Poster Paint w/ Brush</t>
  </si>
  <si>
    <t>20764608039308</t>
  </si>
  <si>
    <t>10764608039301</t>
  </si>
  <si>
    <t>764608039304</t>
  </si>
  <si>
    <t>3939</t>
  </si>
  <si>
    <t>BAZIC 0.6 FL OZ (18 mL) 4 Color Poster Paint w/ Brush</t>
  </si>
  <si>
    <t>20764608039391</t>
  </si>
  <si>
    <t>10764608039394</t>
  </si>
  <si>
    <t>764608039397</t>
  </si>
  <si>
    <t>3941</t>
  </si>
  <si>
    <t>BAZIC 1.35 FL OZ (40 mL) 4 Color Fingerpaint</t>
  </si>
  <si>
    <t>20764608039414</t>
  </si>
  <si>
    <t>10764608039417</t>
  </si>
  <si>
    <t>764608039410</t>
  </si>
  <si>
    <t>3950</t>
  </si>
  <si>
    <t>BAZIC 0.4 FL OZ (12 mL) 8 Colors Acrylic Paint</t>
  </si>
  <si>
    <t>20764608039506</t>
  </si>
  <si>
    <t>10764608039509</t>
  </si>
  <si>
    <t>764608039502</t>
  </si>
  <si>
    <t>3951</t>
  </si>
  <si>
    <t>BAZIC 0.4 FL OZ (12 mL) 12 Colors Acrylic Paint</t>
  </si>
  <si>
    <t>20764608039513</t>
  </si>
  <si>
    <t>10764608039516</t>
  </si>
  <si>
    <t>764608039519</t>
  </si>
  <si>
    <t>3980</t>
  </si>
  <si>
    <t>BAZIC Round Natural Bristle Stencil Brush (4/Pack)</t>
  </si>
  <si>
    <t>9603304000</t>
  </si>
  <si>
    <t>20764608039803</t>
  </si>
  <si>
    <t>10764608039806</t>
  </si>
  <si>
    <t>764608039809</t>
  </si>
  <si>
    <t>3981</t>
  </si>
  <si>
    <t>BAZIC Flat Natural Hair Paint Brush (5/Pack)</t>
  </si>
  <si>
    <t>20764608039810</t>
  </si>
  <si>
    <t>10764608039813</t>
  </si>
  <si>
    <t>764608039816</t>
  </si>
  <si>
    <t>3982</t>
  </si>
  <si>
    <t>BAZIC Round Natural Hair Paint Brush (5/Pack)</t>
  </si>
  <si>
    <t>20764608039827</t>
  </si>
  <si>
    <t>10764608039820</t>
  </si>
  <si>
    <t>764608039823</t>
  </si>
  <si>
    <t>3983</t>
  </si>
  <si>
    <t>BAZIC Round Natural Hair Paint Brush (12/Pack)</t>
  </si>
  <si>
    <t>20764608039834</t>
  </si>
  <si>
    <t>10764608039837</t>
  </si>
  <si>
    <t>764608039830</t>
  </si>
  <si>
    <t>3984</t>
  </si>
  <si>
    <t>BAZIC Flat Natural Bristle Paint Brush (9/Pack)</t>
  </si>
  <si>
    <t>20764608039841</t>
  </si>
  <si>
    <t>10764608039844</t>
  </si>
  <si>
    <t>764608039847</t>
  </si>
  <si>
    <t>3985</t>
  </si>
  <si>
    <t>BAZIC All Purpose Paint Brush (15/Pack)</t>
  </si>
  <si>
    <t>9603302000</t>
  </si>
  <si>
    <t>20764608039858</t>
  </si>
  <si>
    <t>10764608039851</t>
  </si>
  <si>
    <t>764608039854</t>
  </si>
  <si>
    <t>3986</t>
  </si>
  <si>
    <t>BAZIC Asst. Size Kid's Paint Brush Set (9/Pack)</t>
  </si>
  <si>
    <t>20764608039865</t>
  </si>
  <si>
    <t>10764608039868</t>
  </si>
  <si>
    <t>764608039861</t>
  </si>
  <si>
    <t>3987</t>
  </si>
  <si>
    <t>BAZIC Asst. Size Kid's Paint Brush Set (5/Pack)</t>
  </si>
  <si>
    <t>20764608039872</t>
  </si>
  <si>
    <t>10764608039875</t>
  </si>
  <si>
    <t>764608039878</t>
  </si>
  <si>
    <t>3988</t>
  </si>
  <si>
    <t>BAZIC Jumbo Kid's Paint Brush Set (4/Pack)</t>
  </si>
  <si>
    <t>20764608039889</t>
  </si>
  <si>
    <t>10764608039882</t>
  </si>
  <si>
    <t>764608039885</t>
  </si>
  <si>
    <t>3989</t>
  </si>
  <si>
    <t>BAZIC Paint Brush w/ Translucent Handle set (5/Pack)</t>
  </si>
  <si>
    <t>20764608039896</t>
  </si>
  <si>
    <t>10764608039899</t>
  </si>
  <si>
    <t>764608039892</t>
  </si>
  <si>
    <t>3990</t>
  </si>
  <si>
    <t>BAZIC Paint Brush w/ Translucent Handle set (7/Pack)</t>
  </si>
  <si>
    <t>20764608039902</t>
  </si>
  <si>
    <t>10764608039905</t>
  </si>
  <si>
    <t>764608039908</t>
  </si>
  <si>
    <t>3991</t>
  </si>
  <si>
    <t>BAZIC 12-pieces Assorted Artist Paint Brush</t>
  </si>
  <si>
    <t>20764608039919</t>
  </si>
  <si>
    <t>10764608039912</t>
  </si>
  <si>
    <t>764608039915</t>
  </si>
  <si>
    <t>3992</t>
  </si>
  <si>
    <t>BAZIC 18-pieces Assorted Artist Paint Brush</t>
  </si>
  <si>
    <t>20764608039926</t>
  </si>
  <si>
    <t>10764608039929</t>
  </si>
  <si>
    <t>764608039922</t>
  </si>
  <si>
    <t>3993</t>
  </si>
  <si>
    <t>BAZIC 25-pieces Assorted All Purpose Brushes</t>
  </si>
  <si>
    <t>20764608039933</t>
  </si>
  <si>
    <t>10764608039936</t>
  </si>
  <si>
    <t>764608039939</t>
  </si>
  <si>
    <t>3998</t>
  </si>
  <si>
    <t>BAZIC Round 10-Mixing Palette</t>
  </si>
  <si>
    <t>3926909990</t>
  </si>
  <si>
    <t>20764608039988</t>
  </si>
  <si>
    <t>10764608039981</t>
  </si>
  <si>
    <t>764608039984</t>
  </si>
  <si>
    <t>3999</t>
  </si>
  <si>
    <t>BAZIC Oval 10-Mixing Palette w/ Thumb Hole</t>
  </si>
  <si>
    <t>20764608039995</t>
  </si>
  <si>
    <t>10764608039998</t>
  </si>
  <si>
    <t>764608039991</t>
  </si>
  <si>
    <t>4001</t>
  </si>
  <si>
    <t>BAZIC Wrist Coil w/ Key Holder (2/Pack)</t>
  </si>
  <si>
    <t>KEY CHAINS</t>
  </si>
  <si>
    <t>20764608040014</t>
  </si>
  <si>
    <t>10764608040017</t>
  </si>
  <si>
    <t>764608040010</t>
  </si>
  <si>
    <t>4002</t>
  </si>
  <si>
    <t>BAZIC Wrist Coil w/ Key Holder (5/Pack)</t>
  </si>
  <si>
    <t>20764608040021</t>
  </si>
  <si>
    <t>10764608040024</t>
  </si>
  <si>
    <t>764608040027</t>
  </si>
  <si>
    <t>4003</t>
  </si>
  <si>
    <t>BAZIC Key Tag with Label Window (8/Pack)</t>
  </si>
  <si>
    <t>20764608040038</t>
  </si>
  <si>
    <t>10764608040031</t>
  </si>
  <si>
    <t>764608040034</t>
  </si>
  <si>
    <t>4004</t>
  </si>
  <si>
    <t>BAZIC Key Tags with Holder &amp; Label Window (6/Pack)</t>
  </si>
  <si>
    <t>20764608040045</t>
  </si>
  <si>
    <t>10764608040048</t>
  </si>
  <si>
    <t>764608040041</t>
  </si>
  <si>
    <t>4100</t>
  </si>
  <si>
    <t>BAZIC 1/2" Burgundy 3-Ring View Binder w/ 2-Pockets</t>
  </si>
  <si>
    <t>20764608041004</t>
  </si>
  <si>
    <t>764608041000</t>
  </si>
  <si>
    <t>4101</t>
  </si>
  <si>
    <t>BAZIC 1/2" Grey 3-Ring View Binder w/ 2-Pockets</t>
  </si>
  <si>
    <t>20764608041011</t>
  </si>
  <si>
    <t>764608041017</t>
  </si>
  <si>
    <t>4102</t>
  </si>
  <si>
    <t>BAZIC 1/2" Green 3-Ring View Binder w/ 2-Pockets</t>
  </si>
  <si>
    <t>20764608041028</t>
  </si>
  <si>
    <t>764608041024</t>
  </si>
  <si>
    <t>4103</t>
  </si>
  <si>
    <t>BAZIC 1/2" Red 3-Ring View Binder w/ 2-Pockets</t>
  </si>
  <si>
    <t>20764608041035</t>
  </si>
  <si>
    <t>764608041031</t>
  </si>
  <si>
    <t>4104</t>
  </si>
  <si>
    <t>BAZIC 1/2" Lime Green 3-Ring View Binder w/ 2-Pockets</t>
  </si>
  <si>
    <t>20764608041042</t>
  </si>
  <si>
    <t>764608041048</t>
  </si>
  <si>
    <t>4105</t>
  </si>
  <si>
    <t>BAZIC 1/2" Cyan 3-Ring View Binder w/ 2-Pockets</t>
  </si>
  <si>
    <t>20764608041059</t>
  </si>
  <si>
    <t>764608041055</t>
  </si>
  <si>
    <t>4106</t>
  </si>
  <si>
    <t>BAZIC 1/2" Fuchsia 3-Ring View Binder w/ 2-Pockets</t>
  </si>
  <si>
    <t>20764608041066</t>
  </si>
  <si>
    <t>764608041062</t>
  </si>
  <si>
    <t>4107</t>
  </si>
  <si>
    <t>BAZIC 1/2" Purple 3-Ring View Binder w/ 2-Pockets</t>
  </si>
  <si>
    <t>20764608041073</t>
  </si>
  <si>
    <t>764608041079</t>
  </si>
  <si>
    <t>41166</t>
  </si>
  <si>
    <t>TREE FREE (92) 8.5" X 11" White Copy Paper (10 Reams/Case)</t>
  </si>
  <si>
    <t>4802567040</t>
  </si>
  <si>
    <t>ARGENTINA</t>
  </si>
  <si>
    <t>10751889411667</t>
  </si>
  <si>
    <t>751889411660</t>
  </si>
  <si>
    <t>4120</t>
  </si>
  <si>
    <t>BAZIC 1" Burgundy 3-Ring View Binder w/ 2-Pockets</t>
  </si>
  <si>
    <t>20764608041202</t>
  </si>
  <si>
    <t>764608041208</t>
  </si>
  <si>
    <t>4121</t>
  </si>
  <si>
    <t>BAZIC 1" Grey 3-Ring View Binder w/ 2-Pockets</t>
  </si>
  <si>
    <t>20764608041219</t>
  </si>
  <si>
    <t>764608041215</t>
  </si>
  <si>
    <t>4122</t>
  </si>
  <si>
    <t>BAZIC 1" Green 3-Ring View Binder w/ 2-Pockets</t>
  </si>
  <si>
    <t>20764608041226</t>
  </si>
  <si>
    <t>764608041222</t>
  </si>
  <si>
    <t>4123</t>
  </si>
  <si>
    <t>BAZIC 1" Red 3-Ring View Binder w/ 2-Pockets</t>
  </si>
  <si>
    <t>20764608041233</t>
  </si>
  <si>
    <t>764608041239</t>
  </si>
  <si>
    <t>4124</t>
  </si>
  <si>
    <t>BAZIC 1" Lime Green 3-Ring View Binder w/ 2-Pockets</t>
  </si>
  <si>
    <t>20764608041240</t>
  </si>
  <si>
    <t>764608041246</t>
  </si>
  <si>
    <t>4125</t>
  </si>
  <si>
    <t>BAZIC 1" Cyan 3-Ring View Binder w/ 2-Pockets</t>
  </si>
  <si>
    <t>20764608041257</t>
  </si>
  <si>
    <t>764608041253</t>
  </si>
  <si>
    <t>4126</t>
  </si>
  <si>
    <t>BAZIC 1" Fuchsia 3-Ring View Binder w/ 2-Pockets</t>
  </si>
  <si>
    <t>20764608041264</t>
  </si>
  <si>
    <t>764608041260</t>
  </si>
  <si>
    <t>4127</t>
  </si>
  <si>
    <t>BAZIC 1" Purple 3-Ring View Binder w/ 2-Pockets</t>
  </si>
  <si>
    <t>20764608041271</t>
  </si>
  <si>
    <t>764608041277</t>
  </si>
  <si>
    <t>4140</t>
  </si>
  <si>
    <t>BAZIC 1.5" Burgundy 3-Ring View Binder w/ 2-Pockets</t>
  </si>
  <si>
    <t>20764608041400</t>
  </si>
  <si>
    <t>764608041406</t>
  </si>
  <si>
    <t>4141</t>
  </si>
  <si>
    <t>BAZIC 1.5" Grey 3-Ring View Binder w/ 2-Pockets</t>
  </si>
  <si>
    <t>20764608041417</t>
  </si>
  <si>
    <t>764608041413</t>
  </si>
  <si>
    <t>4142</t>
  </si>
  <si>
    <t>BAZIC 1.5" Green 3-Ring View Binder w/ 2-Pockets</t>
  </si>
  <si>
    <t>20764608041424</t>
  </si>
  <si>
    <t>764608041420</t>
  </si>
  <si>
    <t>4143</t>
  </si>
  <si>
    <t>BAZIC 1.5" Red 3-Ring View Binder w/ 2-Pockets</t>
  </si>
  <si>
    <t>20764608041431</t>
  </si>
  <si>
    <t>764608041437</t>
  </si>
  <si>
    <t>4144</t>
  </si>
  <si>
    <t>BAZIC 1.5" Lime Green 3-Ring View Binder w/ 2-Pockets</t>
  </si>
  <si>
    <t>20764608041448</t>
  </si>
  <si>
    <t>764608041444</t>
  </si>
  <si>
    <t>4145</t>
  </si>
  <si>
    <t>BAZIC 1.5" Cyan 3-Ring View Binder w/ 2-Pockets</t>
  </si>
  <si>
    <t>20764608041455</t>
  </si>
  <si>
    <t>764608041451</t>
  </si>
  <si>
    <t>4146</t>
  </si>
  <si>
    <t>BAZIC 1.5" Fuchsia 3-Ring View Binder w/ 2-Pockets</t>
  </si>
  <si>
    <t>20764608041462</t>
  </si>
  <si>
    <t>764608041468</t>
  </si>
  <si>
    <t>4147</t>
  </si>
  <si>
    <t>BAZIC 1.5" Purple 3-Ring View Binder w/ 2-Pockets</t>
  </si>
  <si>
    <t>20764608041479</t>
  </si>
  <si>
    <t>764608041475</t>
  </si>
  <si>
    <t>4150</t>
  </si>
  <si>
    <t>BAZIC 2" Burgundy Slant-D Ring View Binder w/ 2-Pockets</t>
  </si>
  <si>
    <t>20764608041509</t>
  </si>
  <si>
    <t>764608041505</t>
  </si>
  <si>
    <t>4151</t>
  </si>
  <si>
    <t>BAZIC 2" Grey Slant-D Ring View Binder w/ 2-Pockets</t>
  </si>
  <si>
    <t>20764608041516</t>
  </si>
  <si>
    <t>764608041512</t>
  </si>
  <si>
    <t>4152</t>
  </si>
  <si>
    <t>BAZIC 2" Green Slant-D Ring View Binder w/ 2-Pockets</t>
  </si>
  <si>
    <t>20764608041523</t>
  </si>
  <si>
    <t>764608041529</t>
  </si>
  <si>
    <t>4153</t>
  </si>
  <si>
    <t>BAZIC 2" Red Slant-D Ring View Binder w/ 2-Pockets</t>
  </si>
  <si>
    <t>20764608041530</t>
  </si>
  <si>
    <t>764608041536</t>
  </si>
  <si>
    <t>4160</t>
  </si>
  <si>
    <t>BAZIC 3" Burgundy Slant-D Ring View Binder w/ 2-Pockets</t>
  </si>
  <si>
    <t>20764608041608</t>
  </si>
  <si>
    <t>764608041604</t>
  </si>
  <si>
    <t>4161</t>
  </si>
  <si>
    <t>BAZIC 3" Grey Slant-D Ring View Binder w/ 2-Pockets</t>
  </si>
  <si>
    <t>20764608041615</t>
  </si>
  <si>
    <t>764608041611</t>
  </si>
  <si>
    <t>4162</t>
  </si>
  <si>
    <t>BAZIC 3" Green Slant-D Ring View Binder w/ 2-Pockets</t>
  </si>
  <si>
    <t>20764608041622</t>
  </si>
  <si>
    <t>764608041628</t>
  </si>
  <si>
    <t>4163</t>
  </si>
  <si>
    <t>BAZIC 3" Red Slant-D Ring View Binder w/ 2-Pockets</t>
  </si>
  <si>
    <t>20764608041639</t>
  </si>
  <si>
    <t>764608041635</t>
  </si>
  <si>
    <t>4170</t>
  </si>
  <si>
    <t>BAZIC 1" White PVC-Free Slant-D Ring View Binder w/ 4-Pockets</t>
  </si>
  <si>
    <t>20764608041707</t>
  </si>
  <si>
    <t>764608041703</t>
  </si>
  <si>
    <t>4171</t>
  </si>
  <si>
    <t>BAZIC 1" Black PVC-Free Slant-D Ring View Binder w/ 4-Pockets</t>
  </si>
  <si>
    <t>20764608041714</t>
  </si>
  <si>
    <t>764608041710</t>
  </si>
  <si>
    <t>4398</t>
  </si>
  <si>
    <t>BAZIC 7.5" X 9" "WILL RETURN" Clock Sign w/ "OPEN" sign on back</t>
  </si>
  <si>
    <t>SIGNAGE</t>
  </si>
  <si>
    <t>20764608043985</t>
  </si>
  <si>
    <t>10764608043988</t>
  </si>
  <si>
    <t>764608043981</t>
  </si>
  <si>
    <t>4399</t>
  </si>
  <si>
    <t>BAZIC 6" X 11.5" "CLOSED" Clock Sign w/ "OPEN" sign on back</t>
  </si>
  <si>
    <t>20764608043992</t>
  </si>
  <si>
    <t>10764608043995</t>
  </si>
  <si>
    <t>764608043998</t>
  </si>
  <si>
    <t>4400</t>
  </si>
  <si>
    <t>BAZIC 5 1/2" Kids Safety Scissors (2/Pack)</t>
  </si>
  <si>
    <t>SCISSORS</t>
  </si>
  <si>
    <t>8213009000</t>
  </si>
  <si>
    <t>20764608044005</t>
  </si>
  <si>
    <t>10764608044008</t>
  </si>
  <si>
    <t>764608044001</t>
  </si>
  <si>
    <t>4401</t>
  </si>
  <si>
    <t>BAZIC 6 1/2" Craft Scissors</t>
  </si>
  <si>
    <t>20764608044012</t>
  </si>
  <si>
    <t>10764608044015</t>
  </si>
  <si>
    <t>764608044018</t>
  </si>
  <si>
    <t>4403</t>
  </si>
  <si>
    <t>BAZIC 5" Kids Training Scissors</t>
  </si>
  <si>
    <t>20764608044036</t>
  </si>
  <si>
    <t>10764608044039</t>
  </si>
  <si>
    <t>764608044032</t>
  </si>
  <si>
    <t>4410</t>
  </si>
  <si>
    <t>BAZIC 5" Soft Grip Blunt Tip Stainless Steel Scissors</t>
  </si>
  <si>
    <t>20764608044104</t>
  </si>
  <si>
    <t>10764608044107</t>
  </si>
  <si>
    <t>764608044100</t>
  </si>
  <si>
    <t>4411</t>
  </si>
  <si>
    <t>BAZIC 7" Classic Grip Stainless Steel Scissor</t>
  </si>
  <si>
    <t>20764608044111</t>
  </si>
  <si>
    <t>10764608044114</t>
  </si>
  <si>
    <t>764608044117</t>
  </si>
  <si>
    <t>4412</t>
  </si>
  <si>
    <t>BAZIC 8" Classic Grip Stainless Steel Scissors</t>
  </si>
  <si>
    <t>20764608044128</t>
  </si>
  <si>
    <t>10764608044121</t>
  </si>
  <si>
    <t>764608044124</t>
  </si>
  <si>
    <t>4413</t>
  </si>
  <si>
    <t>BAZIC 5" Soft Grip Pointed Tip Stainless Steel Scissors</t>
  </si>
  <si>
    <t>20764608044135</t>
  </si>
  <si>
    <t>10764608044138</t>
  </si>
  <si>
    <t>764608044131</t>
  </si>
  <si>
    <t>4414</t>
  </si>
  <si>
    <t>BAZIC 5-3/4" Two-Tone Soft Grip Kid's Scissors</t>
  </si>
  <si>
    <t>20764608044142</t>
  </si>
  <si>
    <t>10764608044145</t>
  </si>
  <si>
    <t>764608044148</t>
  </si>
  <si>
    <t>4420</t>
  </si>
  <si>
    <t>BAZIC 5" Blunt Tip School Scissors (BULK)</t>
  </si>
  <si>
    <t>8213003000</t>
  </si>
  <si>
    <t>20764608044203</t>
  </si>
  <si>
    <t>764608044209</t>
  </si>
  <si>
    <t>4429</t>
  </si>
  <si>
    <t>BAZIC 5" Blunt Tip School Scissors With Name Tag</t>
  </si>
  <si>
    <t>20764608044296</t>
  </si>
  <si>
    <t>10764608044299</t>
  </si>
  <si>
    <t>764608044292</t>
  </si>
  <si>
    <t>4430</t>
  </si>
  <si>
    <t>BAZIC 5" Blunt Tip School Scissors</t>
  </si>
  <si>
    <t>20764608044302</t>
  </si>
  <si>
    <t>10764608044305</t>
  </si>
  <si>
    <t>764608044308</t>
  </si>
  <si>
    <t>4431</t>
  </si>
  <si>
    <t>BAZIC 5" Pointed Tip School Scissors</t>
  </si>
  <si>
    <t>20764608044319</t>
  </si>
  <si>
    <t>10764608044312</t>
  </si>
  <si>
    <t>764608044315</t>
  </si>
  <si>
    <t>4432</t>
  </si>
  <si>
    <t>BAZIC 5" Blunt &amp; Pointed Tip School Scissors (2/Pack)</t>
  </si>
  <si>
    <t>20764608044326</t>
  </si>
  <si>
    <t>10764608044329</t>
  </si>
  <si>
    <t>764608044322</t>
  </si>
  <si>
    <t>4433</t>
  </si>
  <si>
    <t>BAZIC 7" Classic Stainless Steel Scissors</t>
  </si>
  <si>
    <t>20764608044333</t>
  </si>
  <si>
    <t>10764608044336</t>
  </si>
  <si>
    <t>764608044339</t>
  </si>
  <si>
    <t>4434</t>
  </si>
  <si>
    <t>BAZIC 8" Classic Stainless Steel Scissors</t>
  </si>
  <si>
    <t>20764608044340</t>
  </si>
  <si>
    <t>10764608044343</t>
  </si>
  <si>
    <t>764608044346</t>
  </si>
  <si>
    <t>4435</t>
  </si>
  <si>
    <t>BAZIC 8" Double Thumb Stainless Steel Scissors</t>
  </si>
  <si>
    <t>20764608044357</t>
  </si>
  <si>
    <t>10764608044350</t>
  </si>
  <si>
    <t>764608044353</t>
  </si>
  <si>
    <t>4436</t>
  </si>
  <si>
    <t>BAZIC 8" Classic Bent Handle Stainless Steel Scissors</t>
  </si>
  <si>
    <t>20764608044364</t>
  </si>
  <si>
    <t>10764608044367</t>
  </si>
  <si>
    <t>764608044360</t>
  </si>
  <si>
    <t>4437</t>
  </si>
  <si>
    <t>BAZIC 4" Craft / Sewing Detail Scissors</t>
  </si>
  <si>
    <t>20764608044371</t>
  </si>
  <si>
    <t>10764608044374</t>
  </si>
  <si>
    <t>764608044377</t>
  </si>
  <si>
    <t>4438</t>
  </si>
  <si>
    <t>BAZIC 6" Craft / Sewing Stainless Steel Scissors</t>
  </si>
  <si>
    <t>20764608044388</t>
  </si>
  <si>
    <t>10764608044381</t>
  </si>
  <si>
    <t>764608044384</t>
  </si>
  <si>
    <t>4439</t>
  </si>
  <si>
    <t>BAZIC 8" Classic Left Handed Bent Stainless Steel Scissors</t>
  </si>
  <si>
    <t>20764608044395</t>
  </si>
  <si>
    <t>10764608044398</t>
  </si>
  <si>
    <t>764608044391</t>
  </si>
  <si>
    <t>4440</t>
  </si>
  <si>
    <t>BAZIC 8" Kitchen Stainless Steel Scissors</t>
  </si>
  <si>
    <t>20764608044401</t>
  </si>
  <si>
    <t>10764608044404</t>
  </si>
  <si>
    <t>764608044407</t>
  </si>
  <si>
    <t>4441</t>
  </si>
  <si>
    <t>BAZIC 8" Duo Grip Stainless Steel Scissors</t>
  </si>
  <si>
    <t>20764608044418</t>
  </si>
  <si>
    <t>10764608044411</t>
  </si>
  <si>
    <t>764608044414</t>
  </si>
  <si>
    <t>4442</t>
  </si>
  <si>
    <t>BAZIC 8" Pastel Axicia Grip Multipurpose Stainless Steel Scissors</t>
  </si>
  <si>
    <t>20764608044425</t>
  </si>
  <si>
    <t>10764608044428</t>
  </si>
  <si>
    <t>764608044421</t>
  </si>
  <si>
    <t>4443</t>
  </si>
  <si>
    <t>BAZIC 8" Pastel Classic Stainless Steel Scissors</t>
  </si>
  <si>
    <t>20764608044432</t>
  </si>
  <si>
    <t>10764608044435</t>
  </si>
  <si>
    <t>764608044438</t>
  </si>
  <si>
    <t>4475636</t>
  </si>
  <si>
    <t>LOL! Coloring Book</t>
  </si>
  <si>
    <t>20805219447561</t>
  </si>
  <si>
    <t>805219447567</t>
  </si>
  <si>
    <t>45089</t>
  </si>
  <si>
    <t>HOT WHEELS Coloring Book</t>
  </si>
  <si>
    <t>20805219450899</t>
  </si>
  <si>
    <t>805219450895</t>
  </si>
  <si>
    <t>450-A</t>
  </si>
  <si>
    <t>BAZIC Student Math Tool Sets</t>
  </si>
  <si>
    <t>40764608004508</t>
  </si>
  <si>
    <t>30764608004501</t>
  </si>
  <si>
    <t>764608004500</t>
  </si>
  <si>
    <t>451</t>
  </si>
  <si>
    <t>BAZIC 9 Pcs. Math Tool Sets</t>
  </si>
  <si>
    <t>20764608004511</t>
  </si>
  <si>
    <t>10764608004514</t>
  </si>
  <si>
    <t>764608004517</t>
  </si>
  <si>
    <t>452</t>
  </si>
  <si>
    <t>BAZIC Bright Color 9 Pcs. Math Tool Sets</t>
  </si>
  <si>
    <t>20764608004528</t>
  </si>
  <si>
    <t>10764608004521</t>
  </si>
  <si>
    <t>764608004524</t>
  </si>
  <si>
    <t>453</t>
  </si>
  <si>
    <t>BAZIC 5 Pcs. School Kit w/ Zipper Pouch</t>
  </si>
  <si>
    <t>20764608004535</t>
  </si>
  <si>
    <t>10764608004538</t>
  </si>
  <si>
    <t>764608004531</t>
  </si>
  <si>
    <t>4569945741</t>
  </si>
  <si>
    <t>PAW PATROL Coloring Book</t>
  </si>
  <si>
    <t>20805219457416</t>
  </si>
  <si>
    <t>805219457412</t>
  </si>
  <si>
    <t>45723</t>
  </si>
  <si>
    <t>BATMAN Coloring Book</t>
  </si>
  <si>
    <t>20805219457232</t>
  </si>
  <si>
    <t>805219457238</t>
  </si>
  <si>
    <t>4575936</t>
  </si>
  <si>
    <t>AVENGERS &amp; MARVEL Coloring Book</t>
  </si>
  <si>
    <t>20805219457447</t>
  </si>
  <si>
    <t>805219457443</t>
  </si>
  <si>
    <t>4576136</t>
  </si>
  <si>
    <t>MICKEY &amp; MINNIE Coloring Book</t>
  </si>
  <si>
    <t>20805219457461</t>
  </si>
  <si>
    <t>805219457467, 805219</t>
  </si>
  <si>
    <t>4576236</t>
  </si>
  <si>
    <t>MICKEY CLUBHOUSE Coloring Book</t>
  </si>
  <si>
    <t>20805219457041</t>
  </si>
  <si>
    <t>805219457481</t>
  </si>
  <si>
    <t>4576436</t>
  </si>
  <si>
    <t>SPIDERMAN Coloring Book</t>
  </si>
  <si>
    <t>20805219451001</t>
  </si>
  <si>
    <t>805219457405</t>
  </si>
  <si>
    <t>4577036</t>
  </si>
  <si>
    <t>DISNEY PRINCESS Coloring Book</t>
  </si>
  <si>
    <t>20805219457669</t>
  </si>
  <si>
    <t>805219457672</t>
  </si>
  <si>
    <t>465</t>
  </si>
  <si>
    <t>Assorted Dimensions 227g/ 0.5 lbs. Rubber Bands</t>
  </si>
  <si>
    <t>RUBBER BANDS</t>
  </si>
  <si>
    <t>4016993510</t>
  </si>
  <si>
    <t>50031015004658</t>
  </si>
  <si>
    <t>071815004651</t>
  </si>
  <si>
    <t>46647</t>
  </si>
  <si>
    <t>SpongeBob 80pg Coloring Book</t>
  </si>
  <si>
    <t>20805219466470</t>
  </si>
  <si>
    <t>805219466476</t>
  </si>
  <si>
    <t>47100</t>
  </si>
  <si>
    <t>KAPPA Favorite Bible Stories Coloring &amp; Activity Book</t>
  </si>
  <si>
    <t>20088908471003</t>
  </si>
  <si>
    <t>088908471009</t>
  </si>
  <si>
    <t>4770050</t>
  </si>
  <si>
    <t>EAGLE COLOR 30 8.5" X 11" Canary Colored Copy Paper (10 reams/case)</t>
  </si>
  <si>
    <t>4802551000</t>
  </si>
  <si>
    <t>819102021277</t>
  </si>
  <si>
    <t>819102021260</t>
  </si>
  <si>
    <t>4771050</t>
  </si>
  <si>
    <t>EAGLE COLOR 30 8.5" X 11" Blue Colored Copy Paper (10 reams/case)</t>
  </si>
  <si>
    <t>819102021291</t>
  </si>
  <si>
    <t>819102021284</t>
  </si>
  <si>
    <t>4772050</t>
  </si>
  <si>
    <t>EAGLE COLOR 30 8.5" X 11" Green Colored Copy Paper (10 reams/case)</t>
  </si>
  <si>
    <t>819102021314</t>
  </si>
  <si>
    <t>819102021307</t>
  </si>
  <si>
    <t>4773050</t>
  </si>
  <si>
    <t>EAGLE COLOR 30 8.5" X 11" Pink Colored Copy Paper (10 reams/case)</t>
  </si>
  <si>
    <t>819102021338</t>
  </si>
  <si>
    <t>819102021321</t>
  </si>
  <si>
    <t>4881436</t>
  </si>
  <si>
    <t>MINNIE Coloring Book</t>
  </si>
  <si>
    <t>20805219488144</t>
  </si>
  <si>
    <t>805219488140</t>
  </si>
  <si>
    <t>4881536</t>
  </si>
  <si>
    <t>FROZEN 2 Coloring Book</t>
  </si>
  <si>
    <t>20805219488151</t>
  </si>
  <si>
    <t>805219488157</t>
  </si>
  <si>
    <t>49175</t>
  </si>
  <si>
    <t>PEPPA PIG Coloring Book</t>
  </si>
  <si>
    <t>20805219491755</t>
  </si>
  <si>
    <t>805219491751</t>
  </si>
  <si>
    <t>20805219494275</t>
  </si>
  <si>
    <t>49923</t>
  </si>
  <si>
    <t>MY LITTLE PONY Coloring Book</t>
  </si>
  <si>
    <t>20805219499232</t>
  </si>
  <si>
    <t>805219499238</t>
  </si>
  <si>
    <t>5005</t>
  </si>
  <si>
    <t>BAZIC 50 Ct. 9" X 12" Doodle Pad</t>
  </si>
  <si>
    <t>ARTS &amp; CRAFTS PAPER</t>
  </si>
  <si>
    <t>4802692000</t>
  </si>
  <si>
    <t>20764608050051</t>
  </si>
  <si>
    <t>764608050057</t>
  </si>
  <si>
    <t>501</t>
  </si>
  <si>
    <t>BAZIC 50 Ct. 4" X 6" Top Bound Spiral Memo Books (2/Pack)</t>
  </si>
  <si>
    <t>WRITING &amp; MEMO PAD</t>
  </si>
  <si>
    <t>4820102020</t>
  </si>
  <si>
    <t>20764608005013</t>
  </si>
  <si>
    <t>10764608005016</t>
  </si>
  <si>
    <t>764608005019</t>
  </si>
  <si>
    <t>5010</t>
  </si>
  <si>
    <t>Assorted Coin Wrappers (36/Pack)</t>
  </si>
  <si>
    <t>COIN WRAPPERS</t>
  </si>
  <si>
    <t>4823900000</t>
  </si>
  <si>
    <t>20764608050105</t>
  </si>
  <si>
    <t>724044010404</t>
  </si>
  <si>
    <t>5011</t>
  </si>
  <si>
    <t>Penny Coin Wrappers (36/Pack)</t>
  </si>
  <si>
    <t>20764608050112</t>
  </si>
  <si>
    <t>724044010411</t>
  </si>
  <si>
    <t>5012</t>
  </si>
  <si>
    <t>BAZIC Nickel Coin Wrappers (36/Pack)</t>
  </si>
  <si>
    <t>20764608050129</t>
  </si>
  <si>
    <t>764608050125</t>
  </si>
  <si>
    <t>5013</t>
  </si>
  <si>
    <t>BAZIC Dime Coin Wrappers (36/Pack)</t>
  </si>
  <si>
    <t>20764608050136</t>
  </si>
  <si>
    <t>764608050132</t>
  </si>
  <si>
    <t>5014</t>
  </si>
  <si>
    <t>Quarter Coin Wrappers (36/Pack)</t>
  </si>
  <si>
    <t>20764608050143</t>
  </si>
  <si>
    <t>724044010541</t>
  </si>
  <si>
    <t>5015</t>
  </si>
  <si>
    <t>BAZIC 22" X 28" White Poster Board</t>
  </si>
  <si>
    <t>PRESENTATION BOARDS</t>
  </si>
  <si>
    <t>4802586040</t>
  </si>
  <si>
    <t>20764608050150</t>
  </si>
  <si>
    <t>764608050156</t>
  </si>
  <si>
    <t>5016</t>
  </si>
  <si>
    <t>BAZIC 22" X 28" Red Poster Board</t>
  </si>
  <si>
    <t>20764608050167</t>
  </si>
  <si>
    <t>764608050163</t>
  </si>
  <si>
    <t>5017</t>
  </si>
  <si>
    <t>BAZIC 22" X 28" Green Poster Board</t>
  </si>
  <si>
    <t>20764608050174</t>
  </si>
  <si>
    <t>764608050170</t>
  </si>
  <si>
    <t>5018</t>
  </si>
  <si>
    <t>BAZIC 22" X 28" Yellow Poster Board</t>
  </si>
  <si>
    <t>20764608050181</t>
  </si>
  <si>
    <t>764608050187</t>
  </si>
  <si>
    <t>5019</t>
  </si>
  <si>
    <t>BAZIC 22" X 28" Dark Blue Poster Board</t>
  </si>
  <si>
    <t>20764608050198</t>
  </si>
  <si>
    <t>764608050194</t>
  </si>
  <si>
    <t>5020</t>
  </si>
  <si>
    <t>BAZIC 22" X 28" Orange Poster Board</t>
  </si>
  <si>
    <t>4810921235</t>
  </si>
  <si>
    <t>20764608050204</t>
  </si>
  <si>
    <t>764608050200</t>
  </si>
  <si>
    <t>5021</t>
  </si>
  <si>
    <t>BAZIC 22" X 28" Black Poster Board</t>
  </si>
  <si>
    <t>20764608050211</t>
  </si>
  <si>
    <t>764608050217</t>
  </si>
  <si>
    <t>5022</t>
  </si>
  <si>
    <t>BAZIC 22" X 28" Magenta Poster Board</t>
  </si>
  <si>
    <t>20764608050228</t>
  </si>
  <si>
    <t>764608050224</t>
  </si>
  <si>
    <t>5023</t>
  </si>
  <si>
    <t>BAZIC 22" X 28" Azure Light Blue Poster Board</t>
  </si>
  <si>
    <t>20764608050235</t>
  </si>
  <si>
    <t>764608050231</t>
  </si>
  <si>
    <t>5024</t>
  </si>
  <si>
    <t>BAZIC 22" X 28" Brown Poster Board</t>
  </si>
  <si>
    <t>20764608050242</t>
  </si>
  <si>
    <t>764608050248</t>
  </si>
  <si>
    <t>5025</t>
  </si>
  <si>
    <t>BAZIC 22" X 28" Pink Poster Board</t>
  </si>
  <si>
    <t>20764608050259</t>
  </si>
  <si>
    <t>764608050255</t>
  </si>
  <si>
    <t>5026</t>
  </si>
  <si>
    <t>BAZIC 22" X 28" Purple Poster Board</t>
  </si>
  <si>
    <t>20764608050266</t>
  </si>
  <si>
    <t>764608050262</t>
  </si>
  <si>
    <t>5027</t>
  </si>
  <si>
    <t>BAZIC 11" X 14" Multi Color Fluorescent Poster Board (5/Pack)</t>
  </si>
  <si>
    <t>20764608050273</t>
  </si>
  <si>
    <t>764608050279</t>
  </si>
  <si>
    <t>5028</t>
  </si>
  <si>
    <t>BAZIC 22" X 28" Fluorescent Red Poster Board</t>
  </si>
  <si>
    <t>20764608050280</t>
  </si>
  <si>
    <t>764608050286</t>
  </si>
  <si>
    <t>5029</t>
  </si>
  <si>
    <t>BAZIC  22" X 28" Fluorescent Green Poster Board</t>
  </si>
  <si>
    <t>20764608050297</t>
  </si>
  <si>
    <t>764608050293</t>
  </si>
  <si>
    <t>503</t>
  </si>
  <si>
    <t>BAZIC 50 Ct. 3" X 5" Top Bound Spiral Memo Books (4/Pack)</t>
  </si>
  <si>
    <t>20764608005037</t>
  </si>
  <si>
    <t>10764608005030</t>
  </si>
  <si>
    <t>764608005033</t>
  </si>
  <si>
    <t>5030</t>
  </si>
  <si>
    <t>BAZIC 22" X 28" Fluorescent Yellow Poster Board</t>
  </si>
  <si>
    <t>20764608050303</t>
  </si>
  <si>
    <t>764608050309</t>
  </si>
  <si>
    <t>5031</t>
  </si>
  <si>
    <t>BAZIC 22" X 28" Fluorescent Pink Poster Board</t>
  </si>
  <si>
    <t>20764608050310</t>
  </si>
  <si>
    <t>764608050316</t>
  </si>
  <si>
    <t>5032</t>
  </si>
  <si>
    <t>BAZIC 22" X 28" Fluorescent Orange Poster Board</t>
  </si>
  <si>
    <t>20764608050327</t>
  </si>
  <si>
    <t>764608050323</t>
  </si>
  <si>
    <t>5033</t>
  </si>
  <si>
    <t>BAZIC 36" X 48" White Tri-Fold Corrugated Presentation Board</t>
  </si>
  <si>
    <t>20764608050334</t>
  </si>
  <si>
    <t>764608050330</t>
  </si>
  <si>
    <t>5034</t>
  </si>
  <si>
    <t>BAZIC 36" X 48" Black Tri-Fold Corrugated Presentation Board</t>
  </si>
  <si>
    <t>20764608050341</t>
  </si>
  <si>
    <t>764608050347</t>
  </si>
  <si>
    <t>5035</t>
  </si>
  <si>
    <t>BAZIC 36" X 48" Assorted Color Tri-Fold Corrugated Presentation Board</t>
  </si>
  <si>
    <t>20764608050358</t>
  </si>
  <si>
    <t>764608050354</t>
  </si>
  <si>
    <t>5037</t>
  </si>
  <si>
    <t>BAZIC 22" X 28" Lavender Poster Board</t>
  </si>
  <si>
    <t>20764608050372</t>
  </si>
  <si>
    <t>764608050378</t>
  </si>
  <si>
    <t>5038</t>
  </si>
  <si>
    <t>BAZIC 50 Ct. 8.5" X 11.75" Canary Perforated Writing Pads (12/Pack)</t>
  </si>
  <si>
    <t>INDONESIA</t>
  </si>
  <si>
    <t>20764608050389</t>
  </si>
  <si>
    <t>764608050385</t>
  </si>
  <si>
    <t>5039</t>
  </si>
  <si>
    <t>BAZIC 50 Ct. 8.5" X 11.75" White Perforated Writing Pads (12/Pack)</t>
  </si>
  <si>
    <t>20764608050396</t>
  </si>
  <si>
    <t>764608050392</t>
  </si>
  <si>
    <t>504</t>
  </si>
  <si>
    <t>BAZIC 100 Ct. 3" X 5" Top Bound Poly Spiral Memo Books</t>
  </si>
  <si>
    <t>20764608005044</t>
  </si>
  <si>
    <t>10764608005047</t>
  </si>
  <si>
    <t>764608005040</t>
  </si>
  <si>
    <t>5040</t>
  </si>
  <si>
    <t>BAZIC 20 Ct. 16" X 12" Finger Paint Paper Pad</t>
  </si>
  <si>
    <t>4802546100</t>
  </si>
  <si>
    <t>20764608050402</t>
  </si>
  <si>
    <t>764608050408</t>
  </si>
  <si>
    <t>50411</t>
  </si>
  <si>
    <t>TOP PRINT (92) 8.5" X 11" White Copy Paper (10 Reams/Case)</t>
  </si>
  <si>
    <t>629195514118</t>
  </si>
  <si>
    <t>629195504119</t>
  </si>
  <si>
    <t>5042</t>
  </si>
  <si>
    <t>BAZIC 40 Ct. 9" X 9" Top Bound Spiral Sketch Pad</t>
  </si>
  <si>
    <t>20764608050426</t>
  </si>
  <si>
    <t>764608050422</t>
  </si>
  <si>
    <t>5043</t>
  </si>
  <si>
    <t>BAZIC 50 Ct. 6" X 8" Top Bound Spiral Sketch Pad</t>
  </si>
  <si>
    <t>20764608050433</t>
  </si>
  <si>
    <t>764608050439</t>
  </si>
  <si>
    <t>5044</t>
  </si>
  <si>
    <t>BAZIC 30 Ct. 9" X 12" Top Bound Spiral Sketch Pad</t>
  </si>
  <si>
    <t>20764608050440</t>
  </si>
  <si>
    <t>764608050446</t>
  </si>
  <si>
    <t>5045</t>
  </si>
  <si>
    <t>BAZIC 30 Ct. 8.5" X 11" Side Bound Spiral Sketch Book</t>
  </si>
  <si>
    <t>20764608050457</t>
  </si>
  <si>
    <t>764608050453</t>
  </si>
  <si>
    <t>5050</t>
  </si>
  <si>
    <t>BAZIC C/R 100 Ct. Black Marble Composition Book</t>
  </si>
  <si>
    <t>NOTEBOOK &amp; FILLER</t>
  </si>
  <si>
    <t>4820102030</t>
  </si>
  <si>
    <t>20764608050501</t>
  </si>
  <si>
    <t>764608050507</t>
  </si>
  <si>
    <t>5051</t>
  </si>
  <si>
    <t>BAZIC UNRULED 100 Ct. Premium Blue Marble Composition Book</t>
  </si>
  <si>
    <t>20764608050518</t>
  </si>
  <si>
    <t>764608050514</t>
  </si>
  <si>
    <t>5052</t>
  </si>
  <si>
    <t>BAZIC 5-1" Quad-Ruled 100 Ct. Premium Marble Composition Book</t>
  </si>
  <si>
    <t>20764608050525</t>
  </si>
  <si>
    <t>764608050521</t>
  </si>
  <si>
    <t>5053</t>
  </si>
  <si>
    <t>BAZIC 100 Ct. Primary Journal Marble Composition Book</t>
  </si>
  <si>
    <t>20764608050532</t>
  </si>
  <si>
    <t>764608050538</t>
  </si>
  <si>
    <t>5054</t>
  </si>
  <si>
    <t>BAZIC 80 Ct. 4.5" x 3.25" Mini Marble Composition Book (2/Pack)</t>
  </si>
  <si>
    <t>20764608050549</t>
  </si>
  <si>
    <t>10764608050542</t>
  </si>
  <si>
    <t>764608050545</t>
  </si>
  <si>
    <t>5055</t>
  </si>
  <si>
    <t>BAZIC 22" X 28" Fluorescent Purple Poster Board</t>
  </si>
  <si>
    <t>20764608050556</t>
  </si>
  <si>
    <t>764608050552</t>
  </si>
  <si>
    <t>5056</t>
  </si>
  <si>
    <t>BAZIC 22" X 28" Fluorescent Blue Poster Board</t>
  </si>
  <si>
    <t>20764608050563</t>
  </si>
  <si>
    <t>764608050569</t>
  </si>
  <si>
    <t>5057</t>
  </si>
  <si>
    <t>BAZIC 22" X 28" Fluorescent Fuchsia Poster Board</t>
  </si>
  <si>
    <t>20764608050570</t>
  </si>
  <si>
    <t>764608050576</t>
  </si>
  <si>
    <t>5059</t>
  </si>
  <si>
    <t>BAZIC Fluorescent Pre-Cut Poster Board Shapes (5/pack)</t>
  </si>
  <si>
    <t>20764608050594</t>
  </si>
  <si>
    <t>764608050590</t>
  </si>
  <si>
    <t>506</t>
  </si>
  <si>
    <t>BAZIC 64 Ct. 6" X 9" Mini Construction Paper Pad</t>
  </si>
  <si>
    <t>4805924020</t>
  </si>
  <si>
    <t>20764608005068</t>
  </si>
  <si>
    <t>764608005064</t>
  </si>
  <si>
    <t>5060236</t>
  </si>
  <si>
    <t>FISHER PRICE Coloring Book</t>
  </si>
  <si>
    <t>20805219506022</t>
  </si>
  <si>
    <t>805219506028</t>
  </si>
  <si>
    <t>507</t>
  </si>
  <si>
    <t>BAZIC C/R 100 Ct. Stripes Composition Book</t>
  </si>
  <si>
    <t>20764608005075</t>
  </si>
  <si>
    <t>764608005071</t>
  </si>
  <si>
    <t>5074</t>
  </si>
  <si>
    <t>BAZIC 50 Sets 7 1/2" x 2 3/4" 2-Part Carbonless Cash or Rent Receipt Book</t>
  </si>
  <si>
    <t>BUSINESS FORM</t>
  </si>
  <si>
    <t>4820102060</t>
  </si>
  <si>
    <t>20764608050747</t>
  </si>
  <si>
    <t>10764608050740</t>
  </si>
  <si>
    <t>764608050743</t>
  </si>
  <si>
    <t>5075</t>
  </si>
  <si>
    <t>BAZIC 50 Sets 5 9/16" x 8 7/16" 2-Part Carbonless Sales Order Book</t>
  </si>
  <si>
    <t>20764608050754</t>
  </si>
  <si>
    <t>10764608050757</t>
  </si>
  <si>
    <t>764608050750</t>
  </si>
  <si>
    <t>5076</t>
  </si>
  <si>
    <t>BAZIC 50 Sets 5 9/16" x 8 7/16" 2-Part Carbonless Invoice Book</t>
  </si>
  <si>
    <t>20764608050761</t>
  </si>
  <si>
    <t>10764608050764</t>
  </si>
  <si>
    <t>764608050767</t>
  </si>
  <si>
    <t>5077-A</t>
  </si>
  <si>
    <t>BAZIC 50 Sets 8 3/8" x 10 11/16" 2-Part Carbonless Purchase Order Book</t>
  </si>
  <si>
    <t>40764608050772</t>
  </si>
  <si>
    <t>764608050774</t>
  </si>
  <si>
    <t>508</t>
  </si>
  <si>
    <t>BAZIC W/R 100 Ct. Black Marble Composition Book</t>
  </si>
  <si>
    <t>20764608005082</t>
  </si>
  <si>
    <t>764608005088</t>
  </si>
  <si>
    <t>5080</t>
  </si>
  <si>
    <t>BAZIC 200 Sets 7 5/8" x 10 7/8" 2-Part Carbonless Spiral Bound Cash or Rent Receipt Book</t>
  </si>
  <si>
    <t>20764608050808</t>
  </si>
  <si>
    <t>764608050804</t>
  </si>
  <si>
    <t>5081</t>
  </si>
  <si>
    <t>BAZIC 50 Sets 8 3/8" x 10 11/16" 2-Part Carbonless All Purpose Order Book</t>
  </si>
  <si>
    <t>20764608050815</t>
  </si>
  <si>
    <t>764608050811</t>
  </si>
  <si>
    <t>50810</t>
  </si>
  <si>
    <t>UNICORNS Coloring Book</t>
  </si>
  <si>
    <t>20814625050814</t>
  </si>
  <si>
    <t>814625050810</t>
  </si>
  <si>
    <t>5082</t>
  </si>
  <si>
    <t>BAZIC 50 Sets 3 11/32" x 5 5/8" 2-Part Carbonless General Purpose Sales Book</t>
  </si>
  <si>
    <t>20764608050822</t>
  </si>
  <si>
    <t>10764608050825</t>
  </si>
  <si>
    <t>764608050828</t>
  </si>
  <si>
    <t>50827</t>
  </si>
  <si>
    <t>Animal Coloring Book for Adults</t>
  </si>
  <si>
    <t>20814625050821</t>
  </si>
  <si>
    <t>814625050827</t>
  </si>
  <si>
    <t>5083436</t>
  </si>
  <si>
    <t>SPIDEY &amp; Friends 80pg Coloring Book</t>
  </si>
  <si>
    <t>20805219508347</t>
  </si>
  <si>
    <t>805219508343</t>
  </si>
  <si>
    <t>5086</t>
  </si>
  <si>
    <t>BAZIC 28" X 40" White Tri-Fold Corrugated Presentation Board</t>
  </si>
  <si>
    <t>20764608050860</t>
  </si>
  <si>
    <t>764608050866</t>
  </si>
  <si>
    <t>5087</t>
  </si>
  <si>
    <t>BAZIC 100 Ct. Primary Marble Composition Book</t>
  </si>
  <si>
    <t>20764608050877</t>
  </si>
  <si>
    <t>764608050873</t>
  </si>
  <si>
    <t>5088</t>
  </si>
  <si>
    <t>BAZIC W/R 70 Ct. Poly Cover Composition Book</t>
  </si>
  <si>
    <t>20764608050884</t>
  </si>
  <si>
    <t>764608050880</t>
  </si>
  <si>
    <t>5089</t>
  </si>
  <si>
    <t>BAZIC C/R 70 Ct. Poly Cover Composition Book</t>
  </si>
  <si>
    <t>20764608050891</t>
  </si>
  <si>
    <t>764608050897</t>
  </si>
  <si>
    <t>509</t>
  </si>
  <si>
    <t>BAZIC W/R 100 Ct. Assorted Color Marble Composition Book</t>
  </si>
  <si>
    <t>20764608005099</t>
  </si>
  <si>
    <t>764608005095</t>
  </si>
  <si>
    <t>5090</t>
  </si>
  <si>
    <t>BAZIC W/R 100 Ct. Premium Black Marble Composition Book</t>
  </si>
  <si>
    <t>20764608050907</t>
  </si>
  <si>
    <t>764608050903</t>
  </si>
  <si>
    <t>5091</t>
  </si>
  <si>
    <t>BAZIC C/R 100 Ct. Premium Black Marble Composition Book</t>
  </si>
  <si>
    <t>20764608050914</t>
  </si>
  <si>
    <t>764608050910</t>
  </si>
  <si>
    <t>5096</t>
  </si>
  <si>
    <t>BAZIC 20 Ct. 8.5" x 7" Manila Cover Composition Book</t>
  </si>
  <si>
    <t>20764608050969</t>
  </si>
  <si>
    <t>10764608050962</t>
  </si>
  <si>
    <t>764608050965</t>
  </si>
  <si>
    <t>510</t>
  </si>
  <si>
    <t>BAZIC 50 Ct. White Multipurpose Paper</t>
  </si>
  <si>
    <t>20764608005105</t>
  </si>
  <si>
    <t>764608005101</t>
  </si>
  <si>
    <t>5100</t>
  </si>
  <si>
    <t>BAZIC 50 Ct. 3" X 3" Yellow Sticky Notes (4/Pack)</t>
  </si>
  <si>
    <t>STICKY NOTES - PADS</t>
  </si>
  <si>
    <t>20764608051003</t>
  </si>
  <si>
    <t>10764608051006</t>
  </si>
  <si>
    <t>764608051009</t>
  </si>
  <si>
    <t>5101</t>
  </si>
  <si>
    <t>BAZIC 40 Ct. 3" X 3" Lined Sticky Notes (3/Pack)</t>
  </si>
  <si>
    <t>20764608051010</t>
  </si>
  <si>
    <t>10764608051013</t>
  </si>
  <si>
    <t>764608051016</t>
  </si>
  <si>
    <t>5102</t>
  </si>
  <si>
    <t>BAZIC 50 Ct. 3" X 3" Sticky Notes (4/Pack)</t>
  </si>
  <si>
    <t>20764608051027</t>
  </si>
  <si>
    <t>10764608051020</t>
  </si>
  <si>
    <t>764608051023</t>
  </si>
  <si>
    <t>51029</t>
  </si>
  <si>
    <t>WINNIE THE POOH Coloring Book</t>
  </si>
  <si>
    <t>20805219510296</t>
  </si>
  <si>
    <t>805219510292</t>
  </si>
  <si>
    <t>5103</t>
  </si>
  <si>
    <t>BAZIC 40 Ct. 3" X 3" Neon Sticky Notes (4/Pack)</t>
  </si>
  <si>
    <t>20764608051034</t>
  </si>
  <si>
    <t>10764608051037</t>
  </si>
  <si>
    <t>764608051030</t>
  </si>
  <si>
    <t>5104</t>
  </si>
  <si>
    <t>BAZIC 100 Ct. 3" X 3" Yellow Sticky Notes</t>
  </si>
  <si>
    <t>20764608051041</t>
  </si>
  <si>
    <t>10764608051044</t>
  </si>
  <si>
    <t>764608051047</t>
  </si>
  <si>
    <t>5105</t>
  </si>
  <si>
    <t>BAZIC 100 Ct. 3" X 3" Sticky Notes</t>
  </si>
  <si>
    <t>20764608051058</t>
  </si>
  <si>
    <t>10764608051051</t>
  </si>
  <si>
    <t>764608051054</t>
  </si>
  <si>
    <t>5106</t>
  </si>
  <si>
    <t>BAZIC 80 Ct. 3" X 3" Neon Sticky Notes</t>
  </si>
  <si>
    <t>20764608051065</t>
  </si>
  <si>
    <t>10764608051068</t>
  </si>
  <si>
    <t>764608051061</t>
  </si>
  <si>
    <t>5108</t>
  </si>
  <si>
    <t>BAZIC 70 Ct. 3" X 3" Neon Lined Sticky Notes</t>
  </si>
  <si>
    <t>20764608051089</t>
  </si>
  <si>
    <t>10764608051082</t>
  </si>
  <si>
    <t>764608051085</t>
  </si>
  <si>
    <t>511</t>
  </si>
  <si>
    <t>BAZIC 50 Ct. Spiral Bound 3" X 5" Ruled Colored Index Card</t>
  </si>
  <si>
    <t>INDEX CARD</t>
  </si>
  <si>
    <t>4817204000</t>
  </si>
  <si>
    <t>20764608005112</t>
  </si>
  <si>
    <t>764608005118</t>
  </si>
  <si>
    <t>5112</t>
  </si>
  <si>
    <t>BAZIC 100 Ct. 3" X 5" Sticky Notes</t>
  </si>
  <si>
    <t>20764608051126</t>
  </si>
  <si>
    <t>10764608051129</t>
  </si>
  <si>
    <t>764608051122</t>
  </si>
  <si>
    <t>5113</t>
  </si>
  <si>
    <t>BAZIC 70 Ct. 3" X 5" Neon Sticky Notes</t>
  </si>
  <si>
    <t>20764608051133</t>
  </si>
  <si>
    <t>10764608051136</t>
  </si>
  <si>
    <t>764608051139</t>
  </si>
  <si>
    <t>5114</t>
  </si>
  <si>
    <t>BAZIC 70 Ct. 3" X 5" Neon Lined Sticky Notes</t>
  </si>
  <si>
    <t>20764608051140</t>
  </si>
  <si>
    <t>10764608051143</t>
  </si>
  <si>
    <t>764608051146</t>
  </si>
  <si>
    <t>512</t>
  </si>
  <si>
    <t>BAZIC 11" X 14" White Poster Board (5/Pack)</t>
  </si>
  <si>
    <t>4810921435</t>
  </si>
  <si>
    <t>20764608005129</t>
  </si>
  <si>
    <t>764608005125</t>
  </si>
  <si>
    <t>5121</t>
  </si>
  <si>
    <t>BAZIC 50 Ct. 4" X 6" Lined Sticky Notes</t>
  </si>
  <si>
    <t>20764608051218</t>
  </si>
  <si>
    <t>10764608051211</t>
  </si>
  <si>
    <t>764608051214</t>
  </si>
  <si>
    <t>5122</t>
  </si>
  <si>
    <t>BAZIC 50 Ct. 4" X 6" Neon Lined Sticky Notes</t>
  </si>
  <si>
    <t>20764608051225</t>
  </si>
  <si>
    <t>10764608051228</t>
  </si>
  <si>
    <t>764608051221</t>
  </si>
  <si>
    <t>513</t>
  </si>
  <si>
    <t>BAZIC 100 Ct. 3" X 5" Quad Ruled 4-1" White Index Card</t>
  </si>
  <si>
    <t>20764608005136</t>
  </si>
  <si>
    <t>764608005132</t>
  </si>
  <si>
    <t>5131</t>
  </si>
  <si>
    <t>BAZIC 100 Ct. 1.5" X 2" Sticky Notes (4/Pack)</t>
  </si>
  <si>
    <t>20764608051317</t>
  </si>
  <si>
    <t>10764608051310</t>
  </si>
  <si>
    <t>764608051313</t>
  </si>
  <si>
    <t>5132</t>
  </si>
  <si>
    <t>BAZIC 70 Ct. 1.5" X 2" Neon Sticky Notes (4/Pack)</t>
  </si>
  <si>
    <t>20764608051324</t>
  </si>
  <si>
    <t>10764608051327</t>
  </si>
  <si>
    <t>764608051320</t>
  </si>
  <si>
    <t>514</t>
  </si>
  <si>
    <t>BAZIC 100 Ct. Quad-Ruled 4-1" Spiral Notebook</t>
  </si>
  <si>
    <t>4820102040</t>
  </si>
  <si>
    <t>20764608005143</t>
  </si>
  <si>
    <t>764608005149</t>
  </si>
  <si>
    <t>5142</t>
  </si>
  <si>
    <t>BAZIC 80 Ct. 1" X 3" Neon Page Markers (6/Pack)</t>
  </si>
  <si>
    <t>20764608051423</t>
  </si>
  <si>
    <t>10764608051426</t>
  </si>
  <si>
    <t>764608051429</t>
  </si>
  <si>
    <t>5143</t>
  </si>
  <si>
    <t>BAZIC 100 Ct. 0.5" X 1.75" Neon Page Markers (10/Pack)</t>
  </si>
  <si>
    <t>20764608051430</t>
  </si>
  <si>
    <t>10764608051433</t>
  </si>
  <si>
    <t>764608051436</t>
  </si>
  <si>
    <t>515</t>
  </si>
  <si>
    <t>BAZIC 200 Ct. 3" X 5" Ruled White Index Card</t>
  </si>
  <si>
    <t>20764608005150</t>
  </si>
  <si>
    <t>764608005156</t>
  </si>
  <si>
    <t>5153</t>
  </si>
  <si>
    <t>BAZIC 25 Ct. 1" X 1.7" Neon Color Standard Flags (6/Pack)</t>
  </si>
  <si>
    <t>STICKY NOTES - FLAGS</t>
  </si>
  <si>
    <t>20764608051539</t>
  </si>
  <si>
    <t>10764608051532</t>
  </si>
  <si>
    <t>764608051535</t>
  </si>
  <si>
    <t>5154</t>
  </si>
  <si>
    <t>BAZIC 25 Ct. 0.5" X 1.7" Neon Color Coding Flags (10/Pack)</t>
  </si>
  <si>
    <t>20764608051546</t>
  </si>
  <si>
    <t>10764608051549</t>
  </si>
  <si>
    <t>764608051542</t>
  </si>
  <si>
    <t>5155</t>
  </si>
  <si>
    <t>BAZIC 25 Ct. 0.5" X 1.7" Neon Color Arrow Flags (10/Pack)</t>
  </si>
  <si>
    <t>20764608051553</t>
  </si>
  <si>
    <t>10764608051556</t>
  </si>
  <si>
    <t>764608051559</t>
  </si>
  <si>
    <t>5156</t>
  </si>
  <si>
    <t>BAZIC 20 Ct. 0.5" X 1.7" Printed Arrow Flags (8/Pack)</t>
  </si>
  <si>
    <t>20764608051560</t>
  </si>
  <si>
    <t>10764608051563</t>
  </si>
  <si>
    <t>764608051566</t>
  </si>
  <si>
    <t>5157</t>
  </si>
  <si>
    <t>BAZIC 5-Colors 2" x 1.5" Filing Tabs (30 Tabs/Pack)</t>
  </si>
  <si>
    <t>20764608051577</t>
  </si>
  <si>
    <t>10764608051570</t>
  </si>
  <si>
    <t>764608051573</t>
  </si>
  <si>
    <t>516</t>
  </si>
  <si>
    <t>BAZIC 100 Ct. 3" X 5" Ruled White Index Card</t>
  </si>
  <si>
    <t>20764608005167</t>
  </si>
  <si>
    <t>764608005163</t>
  </si>
  <si>
    <t>5160</t>
  </si>
  <si>
    <t>BAZIC 100 Ct. 3" X 3" Yellow Sticky Notes (12/Shrink)</t>
  </si>
  <si>
    <t>20764608051607</t>
  </si>
  <si>
    <t>764608051603</t>
  </si>
  <si>
    <t>5161</t>
  </si>
  <si>
    <t>BAZIC 100 Ct. 3" X 3" Sticky Notes (12/Shrink)</t>
  </si>
  <si>
    <t>20764608051614</t>
  </si>
  <si>
    <t>764608051610</t>
  </si>
  <si>
    <t>5162</t>
  </si>
  <si>
    <t>BAZIC 90 Ct. 3" X 3" Neon Sticky Notes (12/Shrink)</t>
  </si>
  <si>
    <t>20764608051621</t>
  </si>
  <si>
    <t>764608051627</t>
  </si>
  <si>
    <t>517</t>
  </si>
  <si>
    <t>BAZIC 100 Ct. 3" X 5" Ruled Colored Index Card</t>
  </si>
  <si>
    <t>20764608005174</t>
  </si>
  <si>
    <t>764608005170</t>
  </si>
  <si>
    <t>5170</t>
  </si>
  <si>
    <t>BAZIC 30 Ct. 0.5" x 1.7" Neon Color Coding Flags w/ Dispenser (4/Pack)</t>
  </si>
  <si>
    <t>4806300000</t>
  </si>
  <si>
    <t>20764608051706</t>
  </si>
  <si>
    <t>10764608051709</t>
  </si>
  <si>
    <t>764608051702</t>
  </si>
  <si>
    <t>5171</t>
  </si>
  <si>
    <t>BAZIC 25 Ct. 0.5" x 1.7" Neon Color Printed Arrow Flags w/ Dispenser (4/Pack)</t>
  </si>
  <si>
    <t>20764608051713</t>
  </si>
  <si>
    <t>10764608051716</t>
  </si>
  <si>
    <t>764608051719</t>
  </si>
  <si>
    <t>5172</t>
  </si>
  <si>
    <t>BAZIC 25 Ct. 0.5" x 1.7" Neon Color Printed Sign Here Flags w/ Dispenser (4/Pack)</t>
  </si>
  <si>
    <t>20764608051720</t>
  </si>
  <si>
    <t>10764608051723</t>
  </si>
  <si>
    <t>764608051726</t>
  </si>
  <si>
    <t>5173</t>
  </si>
  <si>
    <t>BAZIC 30 Ct. 1" x 1.7" Neon Color Standard Flags w/ Dispenser (2/Pack)</t>
  </si>
  <si>
    <t>20764608051737</t>
  </si>
  <si>
    <t>10764608051730</t>
  </si>
  <si>
    <t>764608051733</t>
  </si>
  <si>
    <t>5174</t>
  </si>
  <si>
    <t>BAZIC 25 Ct. 1" x 1.7" Yellow Color Printed Sign Here Flags w/ Dispenser (2/Pack)</t>
  </si>
  <si>
    <t>20764608051744</t>
  </si>
  <si>
    <t>10764608051747</t>
  </si>
  <si>
    <t>764608051740</t>
  </si>
  <si>
    <t>518</t>
  </si>
  <si>
    <t>BAZIC 180 Ct. 4" X 5.5" Spiral Fat Book</t>
  </si>
  <si>
    <t>20764608005181</t>
  </si>
  <si>
    <t>764608005187</t>
  </si>
  <si>
    <t>519</t>
  </si>
  <si>
    <t>BAZIC 50 Ct. Spiral Bound 3" X 5" Ruled White Index Card</t>
  </si>
  <si>
    <t>20764608005198</t>
  </si>
  <si>
    <t>764608005194</t>
  </si>
  <si>
    <t>5190</t>
  </si>
  <si>
    <t>BAZIC 25 Ct. Pastel Color Multipurpose Paper</t>
  </si>
  <si>
    <t>4802574090</t>
  </si>
  <si>
    <t>20764608051904</t>
  </si>
  <si>
    <t>10764608051907</t>
  </si>
  <si>
    <t>764608051900</t>
  </si>
  <si>
    <t>5191</t>
  </si>
  <si>
    <t>BAZIC 100 Ct. Pastel Color Multipurpose Paper</t>
  </si>
  <si>
    <t>20764608051911</t>
  </si>
  <si>
    <t>764608051917</t>
  </si>
  <si>
    <t>520</t>
  </si>
  <si>
    <t>BAZIC 100 Ct. 3" X 5" Unruled White Index Card</t>
  </si>
  <si>
    <t>20764608005204</t>
  </si>
  <si>
    <t>764608005200</t>
  </si>
  <si>
    <t>521</t>
  </si>
  <si>
    <t>BAZIC 100 Ct. 3" X 5" Ruled Color Coded Index Card</t>
  </si>
  <si>
    <t>20764608005211</t>
  </si>
  <si>
    <t>764608005217</t>
  </si>
  <si>
    <t>522</t>
  </si>
  <si>
    <t>BAZIC 100 Ct. Poly Cover 3" x 5" Ruled White Index Card w/ Ring</t>
  </si>
  <si>
    <t>20764608005228</t>
  </si>
  <si>
    <t>764608005224</t>
  </si>
  <si>
    <t>523</t>
  </si>
  <si>
    <t>BAZIC 100 Ct. 5" X 8" Ruled White Index Card</t>
  </si>
  <si>
    <t>20764608005235</t>
  </si>
  <si>
    <t>764608005231</t>
  </si>
  <si>
    <t>527</t>
  </si>
  <si>
    <t>BAZIC 16 Ct. 18" X 12" Construction Paper Pad</t>
  </si>
  <si>
    <t>20764608005273</t>
  </si>
  <si>
    <t>764608005279</t>
  </si>
  <si>
    <t>52750</t>
  </si>
  <si>
    <t>KAPPA My First Board Books</t>
  </si>
  <si>
    <t>20088908527502</t>
  </si>
  <si>
    <t>088908527508</t>
  </si>
  <si>
    <t>528</t>
  </si>
  <si>
    <t>BAZIC 32 Ct. 9" X 12" Construction Paper Pad</t>
  </si>
  <si>
    <t>20764608005280</t>
  </si>
  <si>
    <t>764608005286</t>
  </si>
  <si>
    <t>529</t>
  </si>
  <si>
    <t>BAZIC 11" X 14" Multi Color Poster Board (5/Pack)</t>
  </si>
  <si>
    <t>20764608005297</t>
  </si>
  <si>
    <t>764608005293</t>
  </si>
  <si>
    <t>52950</t>
  </si>
  <si>
    <t>KAPPA Let's Learn Board Books</t>
  </si>
  <si>
    <t>20088908529506</t>
  </si>
  <si>
    <t>088908529502</t>
  </si>
  <si>
    <t>530</t>
  </si>
  <si>
    <t>BAZIC 22" X 14" White Poster Board (3/Pack)</t>
  </si>
  <si>
    <t>20764608005303</t>
  </si>
  <si>
    <t>764608005309</t>
  </si>
  <si>
    <t>53157</t>
  </si>
  <si>
    <t>LIGHTYEAR Coloring Book</t>
  </si>
  <si>
    <t>20805219531574</t>
  </si>
  <si>
    <t>805219531570</t>
  </si>
  <si>
    <t>532</t>
  </si>
  <si>
    <t>BAZIC Addition Flash Cards (36/Pack)</t>
  </si>
  <si>
    <t>FLASH CARDS</t>
  </si>
  <si>
    <t>4911996000</t>
  </si>
  <si>
    <t>20764608005327</t>
  </si>
  <si>
    <t>10764608005320</t>
  </si>
  <si>
    <t>764608005323</t>
  </si>
  <si>
    <t>533</t>
  </si>
  <si>
    <t>BAZIC Subtraction Flash Cards (36/Pack)</t>
  </si>
  <si>
    <t>20764608005334</t>
  </si>
  <si>
    <t>10764608005337</t>
  </si>
  <si>
    <t>764608005330</t>
  </si>
  <si>
    <t>534</t>
  </si>
  <si>
    <t>BAZIC Multiplication Flash Cards (36/Pack)</t>
  </si>
  <si>
    <t>20764608005341</t>
  </si>
  <si>
    <t>10764608005344</t>
  </si>
  <si>
    <t>764608005347</t>
  </si>
  <si>
    <t>535</t>
  </si>
  <si>
    <t>BAZIC Division Flash Cards (36/Pack)</t>
  </si>
  <si>
    <t>20764608005358</t>
  </si>
  <si>
    <t>10764608005351</t>
  </si>
  <si>
    <t>764608005354</t>
  </si>
  <si>
    <t>53570</t>
  </si>
  <si>
    <t>KAPPA Disney &amp; Marvel  Variety Puzzles &amp; Activities</t>
  </si>
  <si>
    <t>20088908356508</t>
  </si>
  <si>
    <t>088908357006</t>
  </si>
  <si>
    <t>537</t>
  </si>
  <si>
    <t>BAZIC C/R 70 Ct. 1-Subject Poly Cover Spiral Notebook</t>
  </si>
  <si>
    <t>20764608005372</t>
  </si>
  <si>
    <t>764608005378</t>
  </si>
  <si>
    <t>538</t>
  </si>
  <si>
    <t>BAZIC W/R 70 Ct. 1-Subject Poly Cover Spiral Notebook</t>
  </si>
  <si>
    <t>20764608005389</t>
  </si>
  <si>
    <t>764608005385</t>
  </si>
  <si>
    <t>539</t>
  </si>
  <si>
    <t>BAZIC 50 Ct. 5" X 8" Ruled White Index Card</t>
  </si>
  <si>
    <t>20764608005396</t>
  </si>
  <si>
    <t>764608005392</t>
  </si>
  <si>
    <t>540</t>
  </si>
  <si>
    <t>BAZIC 22" X 14" Asst. Color Poster Board (3/Pack)</t>
  </si>
  <si>
    <t>20764608005402</t>
  </si>
  <si>
    <t>764608005408</t>
  </si>
  <si>
    <t>5400</t>
  </si>
  <si>
    <t>BAZIC 20" X 30" Fluorescent Green Foam Board</t>
  </si>
  <si>
    <t>3921110000</t>
  </si>
  <si>
    <t>20764608054004</t>
  </si>
  <si>
    <t>764608054000</t>
  </si>
  <si>
    <t>5401</t>
  </si>
  <si>
    <t>BAZIC 20" X 30" Fluorescent Pink Foam Board</t>
  </si>
  <si>
    <t>20764608054011</t>
  </si>
  <si>
    <t>764608054017</t>
  </si>
  <si>
    <t>5402</t>
  </si>
  <si>
    <t>BAZIC 20" X 30" Fluorescent Orange Foam Board</t>
  </si>
  <si>
    <t>20764608054028</t>
  </si>
  <si>
    <t>764608054024</t>
  </si>
  <si>
    <t>5403</t>
  </si>
  <si>
    <t>BAZIC 20" X 30" Fluorescent Yellow Foam Board</t>
  </si>
  <si>
    <t>20764608054035</t>
  </si>
  <si>
    <t>764608054031</t>
  </si>
  <si>
    <t>5406</t>
  </si>
  <si>
    <t>BAZIC 20" X 30" Lavender Foam Board</t>
  </si>
  <si>
    <t>20764608054066</t>
  </si>
  <si>
    <t>764608054062</t>
  </si>
  <si>
    <t>5407</t>
  </si>
  <si>
    <t>BAZIC 20" X 30" Sky Blue Foam Board</t>
  </si>
  <si>
    <t>20764608054073</t>
  </si>
  <si>
    <t>764608054079</t>
  </si>
  <si>
    <t>5408</t>
  </si>
  <si>
    <t>BAZIC 20" X 30" Brown Foam Board</t>
  </si>
  <si>
    <t>20764608054080</t>
  </si>
  <si>
    <t>764608054086</t>
  </si>
  <si>
    <t>540862</t>
  </si>
  <si>
    <t>A1 ULTRA 8.5" X 11" White Copy Paper (10 Reams/Case)</t>
  </si>
  <si>
    <t>8852413540862</t>
  </si>
  <si>
    <t>629195743112</t>
  </si>
  <si>
    <t>5409</t>
  </si>
  <si>
    <t>BAZIC 20" X 30" Slate Gray Foam Board</t>
  </si>
  <si>
    <t>20764608054097</t>
  </si>
  <si>
    <t>764608054093</t>
  </si>
  <si>
    <t>541</t>
  </si>
  <si>
    <t>BAZIC 22" X 14" Asst. Color Poster Board (5/Pack)</t>
  </si>
  <si>
    <t>20764608005419</t>
  </si>
  <si>
    <t>764608005415</t>
  </si>
  <si>
    <t>5412</t>
  </si>
  <si>
    <t>BAZIC 11" X 14" Metallic Poster Board (5/Pack)</t>
  </si>
  <si>
    <t>4811902000</t>
  </si>
  <si>
    <t>20764608054127</t>
  </si>
  <si>
    <t>764608054123</t>
  </si>
  <si>
    <t>5413</t>
  </si>
  <si>
    <t>BAZIC 11" X 14" Glitter Poster Board (3/Pack)</t>
  </si>
  <si>
    <t>20764608054134</t>
  </si>
  <si>
    <t>764608054130</t>
  </si>
  <si>
    <t>5414</t>
  </si>
  <si>
    <t>BAZIC 11" X 14" White Poster Board w/Glitter Frame (5/Pack)</t>
  </si>
  <si>
    <t>20764608054141</t>
  </si>
  <si>
    <t>764608054147</t>
  </si>
  <si>
    <t>5415</t>
  </si>
  <si>
    <t>BAZIC 22" X 28" Metallic Blue Poster Board</t>
  </si>
  <si>
    <t>20764608054158</t>
  </si>
  <si>
    <t>764608054154</t>
  </si>
  <si>
    <t>5416</t>
  </si>
  <si>
    <t>BAZIC 22" X 28" Metallic Green Poster Board</t>
  </si>
  <si>
    <t>20764608054165</t>
  </si>
  <si>
    <t>764608054161</t>
  </si>
  <si>
    <t>5417</t>
  </si>
  <si>
    <t>BAZIC 22" X 28" Metallic Red Poster Board</t>
  </si>
  <si>
    <t>20764608054172</t>
  </si>
  <si>
    <t>764608054178</t>
  </si>
  <si>
    <t>5418</t>
  </si>
  <si>
    <t>BAZIC 22" X 28" Metallic Gold Poster Board</t>
  </si>
  <si>
    <t>20764608054189</t>
  </si>
  <si>
    <t>764608054185</t>
  </si>
  <si>
    <t>5419</t>
  </si>
  <si>
    <t>BAZIC 22" X 28" Metallic Silver Poster Board</t>
  </si>
  <si>
    <t>20764608054196</t>
  </si>
  <si>
    <t>764608054192</t>
  </si>
  <si>
    <t>542</t>
  </si>
  <si>
    <t>BAZIC 50 Ct. 10.5" X 8" Cursive Writing Pad</t>
  </si>
  <si>
    <t>INDIA/VIETNAM</t>
  </si>
  <si>
    <t>20764608005426</t>
  </si>
  <si>
    <t>764608005422</t>
  </si>
  <si>
    <t>5426</t>
  </si>
  <si>
    <t>BAZIC 8.5" x 11.25" (#2) Metallic Bubble Mailers</t>
  </si>
  <si>
    <t>ENVELOPES / MAILERS</t>
  </si>
  <si>
    <t>3923290095</t>
  </si>
  <si>
    <t>20764608054264</t>
  </si>
  <si>
    <t>764608054260</t>
  </si>
  <si>
    <t>5427</t>
  </si>
  <si>
    <t>BAZIC 10.5" x 15" (#5) Metallic Bubble Mailers</t>
  </si>
  <si>
    <t>20764608054271</t>
  </si>
  <si>
    <t>764608054277</t>
  </si>
  <si>
    <t>543</t>
  </si>
  <si>
    <t>BAZIC 50 Ct. 10.5" X 8" Manuscript Writing Pad</t>
  </si>
  <si>
    <t>20764608005433</t>
  </si>
  <si>
    <t>764608005439</t>
  </si>
  <si>
    <t>5435-A</t>
  </si>
  <si>
    <t>BAZIC 6" x 9.25" (#0) Poly Bubble Mailer (25/Pack)</t>
  </si>
  <si>
    <t>3923210095</t>
  </si>
  <si>
    <t>40764608054350</t>
  </si>
  <si>
    <t>764608054352</t>
  </si>
  <si>
    <t>5437</t>
  </si>
  <si>
    <t>BAZIC 10.5" x 15" (#5) Poly Bubble Mailer (25/Pack)</t>
  </si>
  <si>
    <t>20764608054370</t>
  </si>
  <si>
    <t>764608054376</t>
  </si>
  <si>
    <t>544</t>
  </si>
  <si>
    <t>BAZIC Numbers Flash Cards (36/Pack)</t>
  </si>
  <si>
    <t>20764608005440</t>
  </si>
  <si>
    <t>10764608005443</t>
  </si>
  <si>
    <t>764608005446</t>
  </si>
  <si>
    <t>545</t>
  </si>
  <si>
    <t>BAZIC Assorted Card Games</t>
  </si>
  <si>
    <t>20764608005457</t>
  </si>
  <si>
    <t>10764608005450</t>
  </si>
  <si>
    <t>764608005453</t>
  </si>
  <si>
    <t>546</t>
  </si>
  <si>
    <t>BAZIC 120 Ct. 5" X 7" Personal / Assignment Spiral Notebook</t>
  </si>
  <si>
    <t>20764608005464</t>
  </si>
  <si>
    <t>764608005460</t>
  </si>
  <si>
    <t>5460</t>
  </si>
  <si>
    <t>BAZIC 150 Ct. 4" X 5.5" Poly Cover Spiral Fat Book</t>
  </si>
  <si>
    <t>20764608054608</t>
  </si>
  <si>
    <t>764608054604</t>
  </si>
  <si>
    <t>547</t>
  </si>
  <si>
    <t>BAZIC 30 Ct. 9" X 12" Tracing Paper Pad</t>
  </si>
  <si>
    <t>20764608005471</t>
  </si>
  <si>
    <t>764608005477</t>
  </si>
  <si>
    <t>5470</t>
  </si>
  <si>
    <t>BAZIC 80 Ct. 5" x 7" Floral Poly Cover Personal Composition Book</t>
  </si>
  <si>
    <t>20764608054707</t>
  </si>
  <si>
    <t>764608054703</t>
  </si>
  <si>
    <t>5471</t>
  </si>
  <si>
    <t>BAZIC 80 Ct. 5" x 7" Polka Dot Poly Cover Personal Composition Book</t>
  </si>
  <si>
    <t>20764608054714</t>
  </si>
  <si>
    <t>764608054710</t>
  </si>
  <si>
    <t>5472</t>
  </si>
  <si>
    <t>BAZIC 80 Ct. 5" x 7" Poly Cover Personal Composition Book</t>
  </si>
  <si>
    <t>20764608054721</t>
  </si>
  <si>
    <t>764608054727</t>
  </si>
  <si>
    <t>5476</t>
  </si>
  <si>
    <t>BAZIC 100 Ct. 5" X 7" Poly Cover Personal / Assignment Spiral Notebook</t>
  </si>
  <si>
    <t>20764608054769</t>
  </si>
  <si>
    <t>764608054765</t>
  </si>
  <si>
    <t>548</t>
  </si>
  <si>
    <t>BAZIC Alphabet Preschool Flash Cards (36/Pack)</t>
  </si>
  <si>
    <t>20764608005488</t>
  </si>
  <si>
    <t>10764608005481</t>
  </si>
  <si>
    <t>764608005484</t>
  </si>
  <si>
    <t>5486</t>
  </si>
  <si>
    <t>BAZIC C/R 70 Ct. 1-Subject Pastel Spiral Notebook</t>
  </si>
  <si>
    <t>20764608054868</t>
  </si>
  <si>
    <t>764608054864</t>
  </si>
  <si>
    <t>5487</t>
  </si>
  <si>
    <t>BAZIC W/R 70 Ct. 1-Subject Pastel Spiral Notebook</t>
  </si>
  <si>
    <t>20764608054875</t>
  </si>
  <si>
    <t>764608054871</t>
  </si>
  <si>
    <t>5488</t>
  </si>
  <si>
    <t>BAZIC C/R 70 Ct. 1-Subject Morandi Poly Cover Spiral Notebook</t>
  </si>
  <si>
    <t>20764608054882</t>
  </si>
  <si>
    <t>764608054888</t>
  </si>
  <si>
    <t>5489</t>
  </si>
  <si>
    <t>BAZIC W/R 70 Ct. 1-Subject Morandi Poly Cover Spiral Notebook</t>
  </si>
  <si>
    <t>20764608054899</t>
  </si>
  <si>
    <t>764608054895</t>
  </si>
  <si>
    <t>549</t>
  </si>
  <si>
    <t>BAZIC Colors Preschool Flash Cards (36/Pack)</t>
  </si>
  <si>
    <t>20764608005495</t>
  </si>
  <si>
    <t>10764608005498</t>
  </si>
  <si>
    <t>764608005491</t>
  </si>
  <si>
    <t>5490</t>
  </si>
  <si>
    <t>BAZIC C/R 100 Ct. Camouflage Composition Book</t>
  </si>
  <si>
    <t>20764608054905</t>
  </si>
  <si>
    <t>764608054901</t>
  </si>
  <si>
    <t>5492</t>
  </si>
  <si>
    <t>BAZIC C/R 100 Ct. Polka Dot Composition Book</t>
  </si>
  <si>
    <t>20764608054929</t>
  </si>
  <si>
    <t>764608054925</t>
  </si>
  <si>
    <t>5493</t>
  </si>
  <si>
    <t>BAZIC C/R 100 Ct. Chevron Composition Book</t>
  </si>
  <si>
    <t>20764608054936</t>
  </si>
  <si>
    <t>764608054932</t>
  </si>
  <si>
    <t>5494</t>
  </si>
  <si>
    <t>BAZIC C/R 100 Ct. Paisley Composition Book</t>
  </si>
  <si>
    <t>20764608054943</t>
  </si>
  <si>
    <t>764608054949</t>
  </si>
  <si>
    <t>5496</t>
  </si>
  <si>
    <t>BAZIC C/R 100 Ct. Geometric Composition Book</t>
  </si>
  <si>
    <t>20764608054967</t>
  </si>
  <si>
    <t>764608054963</t>
  </si>
  <si>
    <t>5497</t>
  </si>
  <si>
    <t>BAZIC C/R 100 Ct. Floral Composition Book</t>
  </si>
  <si>
    <t>20764608054974</t>
  </si>
  <si>
    <t>764608054970</t>
  </si>
  <si>
    <t>550</t>
  </si>
  <si>
    <t>BAZIC 40 Ct. 9" X 12" Sketch Pad</t>
  </si>
  <si>
    <t>20764608005501</t>
  </si>
  <si>
    <t>764608005507</t>
  </si>
  <si>
    <t>5500</t>
  </si>
  <si>
    <t>BAZIC C/R 70 Ct. 1-Subject Spiral Notebook (3/Pack)</t>
  </si>
  <si>
    <t>20764608055001</t>
  </si>
  <si>
    <t>764608055007</t>
  </si>
  <si>
    <t>5502</t>
  </si>
  <si>
    <t>BAZIC C/R 120 Ct. 3-Subject Spiral Notebook (3/Pack)</t>
  </si>
  <si>
    <t>20764608055025</t>
  </si>
  <si>
    <t>764608055021</t>
  </si>
  <si>
    <t>551</t>
  </si>
  <si>
    <t>BAZIC 20 Ct. 18" X 12" Sketch Pad</t>
  </si>
  <si>
    <t>20764608005518</t>
  </si>
  <si>
    <t>764608005514</t>
  </si>
  <si>
    <t>5515</t>
  </si>
  <si>
    <t>BAZIC W/R 100 Ct. Pastel Color Marble Composition Book</t>
  </si>
  <si>
    <t>20764608055155</t>
  </si>
  <si>
    <t>764608055151</t>
  </si>
  <si>
    <t>5516</t>
  </si>
  <si>
    <t>BAZIC C/R 100 Ct. Premium Morandi Color Marble Composition Book</t>
  </si>
  <si>
    <t>20764608055162</t>
  </si>
  <si>
    <t>764608055168</t>
  </si>
  <si>
    <t>5517</t>
  </si>
  <si>
    <t>BAZIC C/R 70 Ct. Pastel Poly Cover Composition Book</t>
  </si>
  <si>
    <t>20764608055179</t>
  </si>
  <si>
    <t>764608055175</t>
  </si>
  <si>
    <t>552</t>
  </si>
  <si>
    <t>BAZIC 75mm X 75mm 300 Ct. Color Paper Cube w/ Tray</t>
  </si>
  <si>
    <t>20764608005525</t>
  </si>
  <si>
    <t>764608005521</t>
  </si>
  <si>
    <t>5520</t>
  </si>
  <si>
    <t>BAZIC C/R 70 Ct. 1-Subject Yellow Spiral Notebook</t>
  </si>
  <si>
    <t>20764608055209</t>
  </si>
  <si>
    <t>764608055205</t>
  </si>
  <si>
    <t>5521</t>
  </si>
  <si>
    <t>BAZIC C/R 70 Ct. 1-Subject Blue Spiral Notebook</t>
  </si>
  <si>
    <t>20764608055216</t>
  </si>
  <si>
    <t>764608055212</t>
  </si>
  <si>
    <t>5522</t>
  </si>
  <si>
    <t>BAZIC C/R 70 Ct. 1-Subject Red Spiral Notebook</t>
  </si>
  <si>
    <t>20764608055223</t>
  </si>
  <si>
    <t>764608055229</t>
  </si>
  <si>
    <t>5523</t>
  </si>
  <si>
    <t>BAZIC C/R 70 Ct. 1-Subject Green Spiral Notebook</t>
  </si>
  <si>
    <t>20764608055230</t>
  </si>
  <si>
    <t>764608055236</t>
  </si>
  <si>
    <t>5524</t>
  </si>
  <si>
    <t>BAZIC W/R 70 Ct. 1-Subject Yellow Spiral Notebook</t>
  </si>
  <si>
    <t>20764608055247</t>
  </si>
  <si>
    <t>764608055243</t>
  </si>
  <si>
    <t>5525</t>
  </si>
  <si>
    <t>BAZIC W/R 70 Ct. 1-Subject Blue Spiral Notebook</t>
  </si>
  <si>
    <t>20764608055254</t>
  </si>
  <si>
    <t>764608055250</t>
  </si>
  <si>
    <t>5526</t>
  </si>
  <si>
    <t>BAZIC W/R 70 Ct. 1-Subject Red Spiral Notebook</t>
  </si>
  <si>
    <t>20764608055261</t>
  </si>
  <si>
    <t>764608055267</t>
  </si>
  <si>
    <t>5527</t>
  </si>
  <si>
    <t>BAZIC W/R 70 Ct. 1-Subject Green Spiral Notebook</t>
  </si>
  <si>
    <t>20764608055278</t>
  </si>
  <si>
    <t>764608055274</t>
  </si>
  <si>
    <t>5530</t>
  </si>
  <si>
    <t>BAZIC 4-1" Quad-Ruled 100 Ct. Composition Book</t>
  </si>
  <si>
    <t>20764608055308</t>
  </si>
  <si>
    <t>764608055304</t>
  </si>
  <si>
    <t>554</t>
  </si>
  <si>
    <t>BAZIC 48 Ct. 9" X 12" Construction Paper</t>
  </si>
  <si>
    <t>20764608005549</t>
  </si>
  <si>
    <t>764608005545</t>
  </si>
  <si>
    <t>555</t>
  </si>
  <si>
    <t>BAZIC 50 Ct. 5" X 8" Canary Jr. Perforated Writing Pads (2/Pack)</t>
  </si>
  <si>
    <t>20764608005556</t>
  </si>
  <si>
    <t>764608005552</t>
  </si>
  <si>
    <t>556</t>
  </si>
  <si>
    <t>BAZIC 50 Ct. 5" X 8" White Jr. Perforated Writing Pads (2/Pack)</t>
  </si>
  <si>
    <t>20764608005563</t>
  </si>
  <si>
    <t>764608005569</t>
  </si>
  <si>
    <t>557</t>
  </si>
  <si>
    <t>BAZIC 100 Ct. 4" X 6" Ruled White Index Card</t>
  </si>
  <si>
    <t>20764608005570</t>
  </si>
  <si>
    <t>764608005576</t>
  </si>
  <si>
    <t>558</t>
  </si>
  <si>
    <t>BAZIC C/R 70 Ct. 1-Subject Spiral Notebook</t>
  </si>
  <si>
    <t>20764608005587</t>
  </si>
  <si>
    <t>764608005583</t>
  </si>
  <si>
    <t>55800</t>
  </si>
  <si>
    <t>KAPPA Super Grande Bilingual</t>
  </si>
  <si>
    <t>20088908558001</t>
  </si>
  <si>
    <t>088908558007</t>
  </si>
  <si>
    <t>559</t>
  </si>
  <si>
    <t>BAZIC W/R 70 Ct. 1-Subject Spiral Notebook</t>
  </si>
  <si>
    <t>20764608005594</t>
  </si>
  <si>
    <t>764608005590</t>
  </si>
  <si>
    <t>560</t>
  </si>
  <si>
    <t>BAZIC 100 Ct. 6" X 9" Ruled Writing Tablet</t>
  </si>
  <si>
    <t>20764608005600</t>
  </si>
  <si>
    <t>764608005606</t>
  </si>
  <si>
    <t>5600</t>
  </si>
  <si>
    <t>BAZIC Time Flash Cards (36/Pack)</t>
  </si>
  <si>
    <t>20764608056008</t>
  </si>
  <si>
    <t>10764608056001</t>
  </si>
  <si>
    <t>764608056004</t>
  </si>
  <si>
    <t>5601</t>
  </si>
  <si>
    <t>BAZIC Money Flash Cards (36/Pack)</t>
  </si>
  <si>
    <t>20764608056015</t>
  </si>
  <si>
    <t>10764608056018</t>
  </si>
  <si>
    <t>764608056011</t>
  </si>
  <si>
    <t>5602</t>
  </si>
  <si>
    <t>BAZIC Sight Word Flash Cards (36/Pack)</t>
  </si>
  <si>
    <t>20764608056022</t>
  </si>
  <si>
    <t>10764608056025</t>
  </si>
  <si>
    <t>764608056028</t>
  </si>
  <si>
    <t>561</t>
  </si>
  <si>
    <t>BAZIC C/R 120 Ct. 3-Subject Spiral Notebook</t>
  </si>
  <si>
    <t>20764608005617</t>
  </si>
  <si>
    <t>764608005613</t>
  </si>
  <si>
    <t>562</t>
  </si>
  <si>
    <t>BAZIC W/R 120 Ct. 3-Subject Spiral Notebook</t>
  </si>
  <si>
    <t>20764608005624</t>
  </si>
  <si>
    <t>764608005620</t>
  </si>
  <si>
    <t>563</t>
  </si>
  <si>
    <t>BAZIC C/R 120 Ct. 9.5" X 5.75" 3-Subject Spiral Notebook</t>
  </si>
  <si>
    <t>20764608005631</t>
  </si>
  <si>
    <t>764608005637</t>
  </si>
  <si>
    <t>564</t>
  </si>
  <si>
    <t>BAZIC W/R 120 Ct. 9.5" X 5.75" 3-Subject Spiral Notebook</t>
  </si>
  <si>
    <t>20764608005648</t>
  </si>
  <si>
    <t>764608005644</t>
  </si>
  <si>
    <t>565</t>
  </si>
  <si>
    <t>BAZIC C/R 100 Ct. Filler Paper</t>
  </si>
  <si>
    <t>4810225044</t>
  </si>
  <si>
    <t>20764608005655</t>
  </si>
  <si>
    <t>764608005651</t>
  </si>
  <si>
    <t>566</t>
  </si>
  <si>
    <t>BAZIC W/R 100 Ct. Filler Paper</t>
  </si>
  <si>
    <t>20764608005662</t>
  </si>
  <si>
    <t>764608005668</t>
  </si>
  <si>
    <t>567</t>
  </si>
  <si>
    <t>BAZIC C/R 150 Ct. Filler Paper</t>
  </si>
  <si>
    <t>20764608005679</t>
  </si>
  <si>
    <t>764608005675</t>
  </si>
  <si>
    <t>568</t>
  </si>
  <si>
    <t>BAZIC W/R 150 Ct. Filler Paper</t>
  </si>
  <si>
    <t>20764608005686</t>
  </si>
  <si>
    <t>764608005682</t>
  </si>
  <si>
    <t>569</t>
  </si>
  <si>
    <t>BAZIC 100 Ct. 4-1" Quad-Ruled Filler Paper</t>
  </si>
  <si>
    <t>20764608005693</t>
  </si>
  <si>
    <t>764608005699</t>
  </si>
  <si>
    <t>570</t>
  </si>
  <si>
    <t>BAZIC 50 Ct. View Poly Spiral Bound 3" x 5" Ruled White Index Card w/ 2-Tab Divider</t>
  </si>
  <si>
    <t>20764608005709</t>
  </si>
  <si>
    <t>764608005705</t>
  </si>
  <si>
    <t>571</t>
  </si>
  <si>
    <t>BAZIC 70 Ct. 6" X 9" Green Tint Gregg Ruled Steno Book</t>
  </si>
  <si>
    <t>20764608005716</t>
  </si>
  <si>
    <t>764608005712</t>
  </si>
  <si>
    <t>576</t>
  </si>
  <si>
    <t>BAZIC 100 Ct. Fashion Poly Cover 3" x 5" Ruled White Index Card w/ Ring</t>
  </si>
  <si>
    <t>20764608005761</t>
  </si>
  <si>
    <t>764608005767</t>
  </si>
  <si>
    <t>577</t>
  </si>
  <si>
    <t>BAZIC 80 Ct. 6" X 9" White Paper Gregg Ruled Steno Book</t>
  </si>
  <si>
    <t>20764608005778</t>
  </si>
  <si>
    <t>764608005774</t>
  </si>
  <si>
    <t>578</t>
  </si>
  <si>
    <t>BAZIC 80 Ct. 8.5" X 11" Reversible 4"/5" Quad Ruled Wireless Notebook</t>
  </si>
  <si>
    <t>20764608005785</t>
  </si>
  <si>
    <t>764608005781</t>
  </si>
  <si>
    <t>579</t>
  </si>
  <si>
    <t>BAZIC C/R 150 Ct. 5-Subject Spiral Notebook</t>
  </si>
  <si>
    <t>20764608005792</t>
  </si>
  <si>
    <t>764608005798</t>
  </si>
  <si>
    <t>580</t>
  </si>
  <si>
    <t>BAZIC W/R 150 Ct. 5-Subject Spiral Notebook</t>
  </si>
  <si>
    <t>20764608005808</t>
  </si>
  <si>
    <t>764608005804</t>
  </si>
  <si>
    <t>581</t>
  </si>
  <si>
    <t>BAZIC C/R 80 Ct. 1-Subject Wireless Notebook</t>
  </si>
  <si>
    <t>20764608005815</t>
  </si>
  <si>
    <t>764608005811</t>
  </si>
  <si>
    <t>582</t>
  </si>
  <si>
    <t>BAZIC W/R 80 Ct. 1-Subject Wireless Notebook</t>
  </si>
  <si>
    <t>20764608005822</t>
  </si>
  <si>
    <t>764608005828</t>
  </si>
  <si>
    <t>583</t>
  </si>
  <si>
    <t>BAZIC 96 Ct. 9" X 12" Construction Paper</t>
  </si>
  <si>
    <t>20764608005839</t>
  </si>
  <si>
    <t>764608005835</t>
  </si>
  <si>
    <t>588</t>
  </si>
  <si>
    <t>BAZIC 17" X 22" Undated 12-Month Desk Pad Calendar</t>
  </si>
  <si>
    <t>CALENDAR</t>
  </si>
  <si>
    <t>4910006000</t>
  </si>
  <si>
    <t>20764608005884</t>
  </si>
  <si>
    <t>764608005880</t>
  </si>
  <si>
    <t>589</t>
  </si>
  <si>
    <t>BAZIC 20" X 30" White Foam Board</t>
  </si>
  <si>
    <t>20764608005891</t>
  </si>
  <si>
    <t>764608005897</t>
  </si>
  <si>
    <t>590</t>
  </si>
  <si>
    <t>BAZIC 20" X 30" Red Foam Board</t>
  </si>
  <si>
    <t>20764608005907</t>
  </si>
  <si>
    <t>764608005903</t>
  </si>
  <si>
    <t>591</t>
  </si>
  <si>
    <t>BAZIC 20" X 30" Blue Foam Board</t>
  </si>
  <si>
    <t>20764608005914</t>
  </si>
  <si>
    <t>764608005910</t>
  </si>
  <si>
    <t>592</t>
  </si>
  <si>
    <t>BAZIC 20" X 30" Green Foam Board</t>
  </si>
  <si>
    <t>20764608005921</t>
  </si>
  <si>
    <t>764608005927</t>
  </si>
  <si>
    <t>593</t>
  </si>
  <si>
    <t>BAZIC 20" X 30" Yellow Foam Board</t>
  </si>
  <si>
    <t>20764608005938</t>
  </si>
  <si>
    <t>764608005934</t>
  </si>
  <si>
    <t>594</t>
  </si>
  <si>
    <t>BAZIC 20" X 30" Black Foam Board</t>
  </si>
  <si>
    <t>20764608005945</t>
  </si>
  <si>
    <t>764608005941</t>
  </si>
  <si>
    <t>595</t>
  </si>
  <si>
    <t>BAZIC 20" X 30" Pink Foam Board</t>
  </si>
  <si>
    <t>20764608005952</t>
  </si>
  <si>
    <t>764608005958</t>
  </si>
  <si>
    <t>596</t>
  </si>
  <si>
    <t>BAZIC 75 Ct. 3" X 5" Ruled Fluorescent Colored Index Card</t>
  </si>
  <si>
    <t>20764608005969</t>
  </si>
  <si>
    <t>764608005965</t>
  </si>
  <si>
    <t>597</t>
  </si>
  <si>
    <t>BAZIC 50 Ct. 8.5" X 11.75" Canary Perforated Writing Pads</t>
  </si>
  <si>
    <t>20764608005976</t>
  </si>
  <si>
    <t>764608005972</t>
  </si>
  <si>
    <t>598</t>
  </si>
  <si>
    <t>BAZIC 50 Ct. 8.5" X 11.75" White Perforated Writing Pads</t>
  </si>
  <si>
    <t>20764608005983</t>
  </si>
  <si>
    <t>764608005989</t>
  </si>
  <si>
    <t>599</t>
  </si>
  <si>
    <t>BAZIC 11" X 17" Undated 12-Month Desk Pad Calendar</t>
  </si>
  <si>
    <t>20764608005990</t>
  </si>
  <si>
    <t>764608005996</t>
  </si>
  <si>
    <t>600</t>
  </si>
  <si>
    <t>BAZIC Mini Cushion Grip Standard (26/6) Stapler w/ 500 Ct. Staples</t>
  </si>
  <si>
    <t>STAPLERS</t>
  </si>
  <si>
    <t>8205595560</t>
  </si>
  <si>
    <t>20764608006003</t>
  </si>
  <si>
    <t>10764608006006</t>
  </si>
  <si>
    <t>764608006009</t>
  </si>
  <si>
    <t>6001</t>
  </si>
  <si>
    <t>BAZIC 8 oz White Board Cleaner</t>
  </si>
  <si>
    <t>WRITING BOARDS</t>
  </si>
  <si>
    <t>3402205100</t>
  </si>
  <si>
    <t>20764608060012</t>
  </si>
  <si>
    <t>10764608060015</t>
  </si>
  <si>
    <t>764608060018</t>
  </si>
  <si>
    <t>6002</t>
  </si>
  <si>
    <t>BAZIC 4 oz White Board Cleaner</t>
  </si>
  <si>
    <t>20764608060029</t>
  </si>
  <si>
    <t>10764608060022</t>
  </si>
  <si>
    <t>764608060025</t>
  </si>
  <si>
    <t>6003</t>
  </si>
  <si>
    <t>BAZIC Felt Chalkboard/Whiteboard Eraser</t>
  </si>
  <si>
    <t>6307909889</t>
  </si>
  <si>
    <t>20764608060036</t>
  </si>
  <si>
    <t>10764608060039</t>
  </si>
  <si>
    <t>764608060032</t>
  </si>
  <si>
    <t>6004</t>
  </si>
  <si>
    <t>BAZIC Peel-Away Whiteboard Eraser</t>
  </si>
  <si>
    <t>20764608060043</t>
  </si>
  <si>
    <t>10764608060046</t>
  </si>
  <si>
    <t>764608060049</t>
  </si>
  <si>
    <t>6005</t>
  </si>
  <si>
    <t>BAZIC Felt Chalkboard/Whiteboard Eraser w/ Hanger</t>
  </si>
  <si>
    <t>20764608060050</t>
  </si>
  <si>
    <t>10764608060053</t>
  </si>
  <si>
    <t>764608060056</t>
  </si>
  <si>
    <t>6006</t>
  </si>
  <si>
    <t>BAZIC Magnetic Whiteboard Eraser w/ Foam Comfort Grip</t>
  </si>
  <si>
    <t>20764608060067</t>
  </si>
  <si>
    <t>10764608060060</t>
  </si>
  <si>
    <t>764608060063</t>
  </si>
  <si>
    <t>6007</t>
  </si>
  <si>
    <t>BAZIC Ergonomic Magnetic Whiteboard Eraser</t>
  </si>
  <si>
    <t>20764608060074</t>
  </si>
  <si>
    <t>10764608060077</t>
  </si>
  <si>
    <t>764608060070</t>
  </si>
  <si>
    <t>601</t>
  </si>
  <si>
    <t>BAZIC Mini Standard (26/6) Stapler w/ 500 Ct. Staples</t>
  </si>
  <si>
    <t>20764608006010</t>
  </si>
  <si>
    <t>10764608006013</t>
  </si>
  <si>
    <t>764608006016</t>
  </si>
  <si>
    <t>6010</t>
  </si>
  <si>
    <t>BAZIC 8.5" X 11" Dry Erase Board w/ Marker</t>
  </si>
  <si>
    <t>9610000000</t>
  </si>
  <si>
    <t>20764608060104</t>
  </si>
  <si>
    <t>764608060100</t>
  </si>
  <si>
    <t>6011</t>
  </si>
  <si>
    <t>BAZIC 8.5" X 11" CLASSIQUE Magnetic Dry Erase Board w/ Marker &amp; 2 Magnets</t>
  </si>
  <si>
    <t>20764608060111</t>
  </si>
  <si>
    <t>764608060117</t>
  </si>
  <si>
    <t>6012</t>
  </si>
  <si>
    <t>BAZIC 11" X 14" CLASSIQUE Magnetic Dry Erase Board w/ Marker &amp; 2 Magnets</t>
  </si>
  <si>
    <t>20764608060128</t>
  </si>
  <si>
    <t>764608060124</t>
  </si>
  <si>
    <t>6013</t>
  </si>
  <si>
    <t>BAZIC 11" X 17" CLASSIQUE Magnetic Dry Erase Board w/ Marker &amp; 2 Magnets</t>
  </si>
  <si>
    <t>20764608060135</t>
  </si>
  <si>
    <t>764608060131</t>
  </si>
  <si>
    <t>6015</t>
  </si>
  <si>
    <t>BAZIC Asstd Color 8.5" X 11" Dry Erase Board w/ Marker</t>
  </si>
  <si>
    <t>20764608060159</t>
  </si>
  <si>
    <t>764608060155</t>
  </si>
  <si>
    <t>6016</t>
  </si>
  <si>
    <t>BAZIC 7.4" X 10.3" Double Sided Dry Erase Learning Board w/ Marker</t>
  </si>
  <si>
    <t>20764608060166</t>
  </si>
  <si>
    <t>10764608060169</t>
  </si>
  <si>
    <t>764608060162</t>
  </si>
  <si>
    <t>6017</t>
  </si>
  <si>
    <t>BAZIC 9" X 12" Double Sided Dry Erase Learning Board w/ Marker</t>
  </si>
  <si>
    <t>20764608060173</t>
  </si>
  <si>
    <t>764608060179</t>
  </si>
  <si>
    <t>6018</t>
  </si>
  <si>
    <t>BAZIC 9" X 12" Double Sided Dry Erase Lap Board</t>
  </si>
  <si>
    <t>20764608060180</t>
  </si>
  <si>
    <t>764608060186</t>
  </si>
  <si>
    <t>602</t>
  </si>
  <si>
    <t>BAZIC Mini Pastel Color Standard (26/6) Stapler w/ 500 Ct. Staples</t>
  </si>
  <si>
    <t>20764608006027</t>
  </si>
  <si>
    <t>10764608006020</t>
  </si>
  <si>
    <t>764608006023</t>
  </si>
  <si>
    <t>6021</t>
  </si>
  <si>
    <t>BAZIC 11" X 14" CLASSIQUE Magnetic Dry Erase Calendar Board w/ Marker &amp; 2 Magnets</t>
  </si>
  <si>
    <t>20764608060210</t>
  </si>
  <si>
    <t>764608060216</t>
  </si>
  <si>
    <t>6022</t>
  </si>
  <si>
    <t>BAZIC 17" X 23" CLASSIQUE Cork Frame Magnetic Dry Erase Board w/ Marker &amp; 2 Magnets</t>
  </si>
  <si>
    <t>20764608060227</t>
  </si>
  <si>
    <t>764608060223</t>
  </si>
  <si>
    <t>6023</t>
  </si>
  <si>
    <t>BAZIC 5" X 7" Dry Erase Board w/ Marker</t>
  </si>
  <si>
    <t>20764608060234</t>
  </si>
  <si>
    <t>764608060230</t>
  </si>
  <si>
    <t>6030</t>
  </si>
  <si>
    <t>BAZIC 8.5" X 11" Dry Erase / Cork Combo Board w/ Marker</t>
  </si>
  <si>
    <t>20764608060302</t>
  </si>
  <si>
    <t>764608060308</t>
  </si>
  <si>
    <t>604</t>
  </si>
  <si>
    <t>BAZIC Standard (26/6) Metal Stapler</t>
  </si>
  <si>
    <t>20764608006041</t>
  </si>
  <si>
    <t>10764608006044</t>
  </si>
  <si>
    <t>764608006047</t>
  </si>
  <si>
    <t>6041</t>
  </si>
  <si>
    <t>BAZIC 14" x 14" CUBIX Magnetic Dry Erase Calendar Tile</t>
  </si>
  <si>
    <t>20764608060418</t>
  </si>
  <si>
    <t>764608060414</t>
  </si>
  <si>
    <t>6042</t>
  </si>
  <si>
    <t>BAZIC 14" x 14" CUBIX Magnetic Dry Erase Tile</t>
  </si>
  <si>
    <t>20764608060425</t>
  </si>
  <si>
    <t>764608060421</t>
  </si>
  <si>
    <t>6049</t>
  </si>
  <si>
    <t>BAZIC 14" x 14" CUBIX Frameless Magnetic Chalkboard w/ Chalk Marker &amp; Magnet</t>
  </si>
  <si>
    <t>20764608060494</t>
  </si>
  <si>
    <t>764608060490</t>
  </si>
  <si>
    <t>6050</t>
  </si>
  <si>
    <t>BAZIC 24" x 36" METALLIQUE Aluminum Frame Magnetic Dry Erase Board Value Pack</t>
  </si>
  <si>
    <t>20764608060500</t>
  </si>
  <si>
    <t>764608060506</t>
  </si>
  <si>
    <t>6051</t>
  </si>
  <si>
    <t>BAZIC 16" X 20" METALLIQUE Aluminum Frame Magnetic Dry Erase Board</t>
  </si>
  <si>
    <t>20764608060517</t>
  </si>
  <si>
    <t>764608060513</t>
  </si>
  <si>
    <t>6052</t>
  </si>
  <si>
    <t>BAZIC 16" X 20" METALLIQUE Aluminum Frame Magnetic Dry Erase Calendar</t>
  </si>
  <si>
    <t>20764608060524</t>
  </si>
  <si>
    <t>764608060520</t>
  </si>
  <si>
    <t>6053</t>
  </si>
  <si>
    <t>BAZIC 16" X 20" METALLIQUE Aluminum Frame Magnetic Dry Erase/Cork Combo Board</t>
  </si>
  <si>
    <t>20764608060531</t>
  </si>
  <si>
    <t>764608060537</t>
  </si>
  <si>
    <t>60756</t>
  </si>
  <si>
    <t>BARBIE Coloring Book</t>
  </si>
  <si>
    <t>20805219450912</t>
  </si>
  <si>
    <t>805219472163</t>
  </si>
  <si>
    <t>608</t>
  </si>
  <si>
    <t>BAZIC 5000 Ct. Standard (26/6) Staples</t>
  </si>
  <si>
    <t>8305200000</t>
  </si>
  <si>
    <t>20764608006089</t>
  </si>
  <si>
    <t>10764608006082</t>
  </si>
  <si>
    <t>764608006085</t>
  </si>
  <si>
    <t>6081</t>
  </si>
  <si>
    <t>BAZIC 20" x 30" RUSTIQUE Wood Frame Magnetic Chalkboard w/ Chalk Marker &amp; Magnets</t>
  </si>
  <si>
    <t>20764608060814</t>
  </si>
  <si>
    <t>764608060810</t>
  </si>
  <si>
    <t>609</t>
  </si>
  <si>
    <t>BAZIC 3000 Ct. Standard (26/6) Metallic Color Staples</t>
  </si>
  <si>
    <t>20764608006096</t>
  </si>
  <si>
    <t>10764608006099</t>
  </si>
  <si>
    <t>764608006092</t>
  </si>
  <si>
    <t>6090</t>
  </si>
  <si>
    <t>BAZIC Reusable Dry Erase Pockets with Marker Holder (10/Pack)</t>
  </si>
  <si>
    <t>20764608060906</t>
  </si>
  <si>
    <t>764608060902</t>
  </si>
  <si>
    <t>6091</t>
  </si>
  <si>
    <t>BAZIC Reusable Dry Erase Pockets with Marker Holder</t>
  </si>
  <si>
    <t>20764608060913</t>
  </si>
  <si>
    <t>764608060919</t>
  </si>
  <si>
    <t>6100</t>
  </si>
  <si>
    <t>BAZIC 2 Oz./ 56.70 g Assorted Sizes Rubber Bands</t>
  </si>
  <si>
    <t>20764608061002</t>
  </si>
  <si>
    <t>764608061008</t>
  </si>
  <si>
    <t>6101</t>
  </si>
  <si>
    <t>BAZIC 2 Oz./ 56.70 g #32 Rubber Bands</t>
  </si>
  <si>
    <t>20764608061019</t>
  </si>
  <si>
    <t>764608061015</t>
  </si>
  <si>
    <t>6102</t>
  </si>
  <si>
    <t>BAZIC 2 Oz./ 56.70 g #64 Rubber Bands</t>
  </si>
  <si>
    <t>20764608061026</t>
  </si>
  <si>
    <t>764608061022</t>
  </si>
  <si>
    <t>6110</t>
  </si>
  <si>
    <t>BAZIC 2 Oz./ 56.70 g Assorted Sizes and Colors Rubber Bands</t>
  </si>
  <si>
    <t>20764608061101</t>
  </si>
  <si>
    <t>764608061107</t>
  </si>
  <si>
    <t>61160</t>
  </si>
  <si>
    <t>SONIC Coloring Book</t>
  </si>
  <si>
    <t>20808219611604</t>
  </si>
  <si>
    <t>805219611609</t>
  </si>
  <si>
    <t>6120</t>
  </si>
  <si>
    <t>BAZIC 2 Oz./ 56.70 g Assorted Sizes Black Color Rubber Bands</t>
  </si>
  <si>
    <t>20764608061200</t>
  </si>
  <si>
    <t>764608061206</t>
  </si>
  <si>
    <t>613</t>
  </si>
  <si>
    <t>BAZIC Claw Style Staples Remover w/ Safety Lock (2/Pack)</t>
  </si>
  <si>
    <t>20764608006133</t>
  </si>
  <si>
    <t>10764608006136</t>
  </si>
  <si>
    <t>764608006139</t>
  </si>
  <si>
    <t>61400</t>
  </si>
  <si>
    <t>KAPPA Pocket Puzzle Word Finds Large Print - Digest Size</t>
  </si>
  <si>
    <t>20088908614004</t>
  </si>
  <si>
    <t>088908614000</t>
  </si>
  <si>
    <t>61500</t>
  </si>
  <si>
    <t>KAPPA Pocket Puzzle Word Finds - Digest Size</t>
  </si>
  <si>
    <t>20088908615001</t>
  </si>
  <si>
    <t>088908615007</t>
  </si>
  <si>
    <t>619</t>
  </si>
  <si>
    <t>BAZIC Mini Stand-Up Standard (26/6) Stapler w/ 500 Ct. Staples</t>
  </si>
  <si>
    <t>20764608006195</t>
  </si>
  <si>
    <t>10764608006198</t>
  </si>
  <si>
    <t>764608006191</t>
  </si>
  <si>
    <t>620</t>
  </si>
  <si>
    <t>BAZIC Compact Stand-Up Standard (26/6) Stapler w/ 500 Ct. Staples</t>
  </si>
  <si>
    <t>20764608006201</t>
  </si>
  <si>
    <t>10764608006204</t>
  </si>
  <si>
    <t>764608006207</t>
  </si>
  <si>
    <t>621</t>
  </si>
  <si>
    <t>BAZIC Stand-Up Standard (26/6) Full Strip Stapler w/ 500 Ct. Staples</t>
  </si>
  <si>
    <t>20764608006218</t>
  </si>
  <si>
    <t>10764608006211</t>
  </si>
  <si>
    <t>764608006214</t>
  </si>
  <si>
    <t>62133</t>
  </si>
  <si>
    <t>HELLO KITTY Coloring Book</t>
  </si>
  <si>
    <t>20805219621336</t>
  </si>
  <si>
    <t>805219621332</t>
  </si>
  <si>
    <t>622</t>
  </si>
  <si>
    <t>BAZIC Bright Color Standard (26/6) Stapler</t>
  </si>
  <si>
    <t>20764608006225</t>
  </si>
  <si>
    <t>10764608006228</t>
  </si>
  <si>
    <t>764608006221</t>
  </si>
  <si>
    <t>623</t>
  </si>
  <si>
    <t>BAZIC Two Tone Standard (26/6) Stapler</t>
  </si>
  <si>
    <t>20764608006232</t>
  </si>
  <si>
    <t>10764608006235</t>
  </si>
  <si>
    <t>764608006238</t>
  </si>
  <si>
    <t>624</t>
  </si>
  <si>
    <t>BAZIC Pastel Color Standard (26/6) Stapler</t>
  </si>
  <si>
    <t>20764608006249</t>
  </si>
  <si>
    <t>10764608006242</t>
  </si>
  <si>
    <t>764608006245</t>
  </si>
  <si>
    <t>6301</t>
  </si>
  <si>
    <t>BAZIC Date Stamp and Ink Pad (Black Ink)</t>
  </si>
  <si>
    <t>STAMP</t>
  </si>
  <si>
    <t>9611000000</t>
  </si>
  <si>
    <t>20764608063013</t>
  </si>
  <si>
    <t>10764608063016</t>
  </si>
  <si>
    <t>764608063019</t>
  </si>
  <si>
    <t>6303</t>
  </si>
  <si>
    <t>BAZIC Paid Self Inking Rubber Stamp (Red Ink)</t>
  </si>
  <si>
    <t>20764608063037</t>
  </si>
  <si>
    <t>10764608063030</t>
  </si>
  <si>
    <t>764608063033</t>
  </si>
  <si>
    <t>63081</t>
  </si>
  <si>
    <t>MOANA 2 Coloring Book</t>
  </si>
  <si>
    <t>20805219630819</t>
  </si>
  <si>
    <t>805219630815</t>
  </si>
  <si>
    <t>63358</t>
  </si>
  <si>
    <t>SMURF Coloring Book</t>
  </si>
  <si>
    <t>20805219633582</t>
  </si>
  <si>
    <t>805219633588</t>
  </si>
  <si>
    <t>63359</t>
  </si>
  <si>
    <t>MINECRAFT Coloring Book</t>
  </si>
  <si>
    <t>20805219633599</t>
  </si>
  <si>
    <t>805219633595</t>
  </si>
  <si>
    <t>6367</t>
  </si>
  <si>
    <t>SCHOOL ZONE Assorted Workbooks</t>
  </si>
  <si>
    <t>20076645121015</t>
  </si>
  <si>
    <t>076645121028</t>
  </si>
  <si>
    <t>640000</t>
  </si>
  <si>
    <t>SESAME STREET Workbooks</t>
  </si>
  <si>
    <t>20088908400003</t>
  </si>
  <si>
    <t>SEE SPECS</t>
  </si>
  <si>
    <t>641</t>
  </si>
  <si>
    <t>KAPPA Jumbo Word Find Pad - Digest Size</t>
  </si>
  <si>
    <t>20088908641000</t>
  </si>
  <si>
    <t>088908641006</t>
  </si>
  <si>
    <t>64779</t>
  </si>
  <si>
    <t>STITCH Coloring Book</t>
  </si>
  <si>
    <t>805219593400</t>
  </si>
  <si>
    <t>65269</t>
  </si>
  <si>
    <t>BLUEY Coloring Book</t>
  </si>
  <si>
    <t>20805219633513</t>
  </si>
  <si>
    <t>805219633519</t>
  </si>
  <si>
    <t>660</t>
  </si>
  <si>
    <t>KAPPA Woman's Day Word Finds Puzzle Book-Digest Size</t>
  </si>
  <si>
    <t>20088908660001</t>
  </si>
  <si>
    <t>088908660007</t>
  </si>
  <si>
    <t>680</t>
  </si>
  <si>
    <t>BAZIC Metal Full Strip Stapler Set</t>
  </si>
  <si>
    <t>20764608006805</t>
  </si>
  <si>
    <t>764608006801</t>
  </si>
  <si>
    <t>6800</t>
  </si>
  <si>
    <t>BAZIC Natural Craft Stick (100/Pack)</t>
  </si>
  <si>
    <t>CRAFT ACCESSORIES</t>
  </si>
  <si>
    <t>4421916000</t>
  </si>
  <si>
    <t>20764608068001</t>
  </si>
  <si>
    <t>10764608068004</t>
  </si>
  <si>
    <t>764608068007</t>
  </si>
  <si>
    <t>6801</t>
  </si>
  <si>
    <t>BAZIC Colored Craft Stick (100/Pack)</t>
  </si>
  <si>
    <t>20764608068018</t>
  </si>
  <si>
    <t>10764608068011</t>
  </si>
  <si>
    <t>764608068014</t>
  </si>
  <si>
    <t>6802</t>
  </si>
  <si>
    <t>BAZIC Jumbo Natural Craft Stick (50/Pack)</t>
  </si>
  <si>
    <t>20764608068025</t>
  </si>
  <si>
    <t>10764608068028</t>
  </si>
  <si>
    <t>764608068021</t>
  </si>
  <si>
    <t>6803</t>
  </si>
  <si>
    <t>BAZIC Jumbo Colored Craft Stick (50/Pack)</t>
  </si>
  <si>
    <t>20764608068032</t>
  </si>
  <si>
    <t>10764608068035</t>
  </si>
  <si>
    <t>764608068038</t>
  </si>
  <si>
    <t>6804</t>
  </si>
  <si>
    <t>BAZIC Natural Craft Stick (1000/Box)</t>
  </si>
  <si>
    <t>20764608068049</t>
  </si>
  <si>
    <t>764608068045</t>
  </si>
  <si>
    <t>6805</t>
  </si>
  <si>
    <t>BAZIC Jumbo Natural Craft Stick (500/Box)</t>
  </si>
  <si>
    <t>20764608068056</t>
  </si>
  <si>
    <t>764608068052</t>
  </si>
  <si>
    <t>6808</t>
  </si>
  <si>
    <t>BAZIC Mini Natural Clothes Pin (50/Pack)</t>
  </si>
  <si>
    <t>4421919780</t>
  </si>
  <si>
    <t>20764608068087</t>
  </si>
  <si>
    <t>10764608068080</t>
  </si>
  <si>
    <t>764608068083</t>
  </si>
  <si>
    <t>6809</t>
  </si>
  <si>
    <t>BAZIC Mini Colored Clothes Pin (50/Pack)</t>
  </si>
  <si>
    <t>20764608068094</t>
  </si>
  <si>
    <t>10764608068097</t>
  </si>
  <si>
    <t>764608068090</t>
  </si>
  <si>
    <t>681</t>
  </si>
  <si>
    <t>BAZIC Metal Full Strip Stapler</t>
  </si>
  <si>
    <t>20764608006812</t>
  </si>
  <si>
    <t>764608006818</t>
  </si>
  <si>
    <t>6810</t>
  </si>
  <si>
    <t>BAZIC 3/8" x 12" Round Natural Wooden Dowel (6/Bag)</t>
  </si>
  <si>
    <t>20764608068100</t>
  </si>
  <si>
    <t>10764608068103</t>
  </si>
  <si>
    <t>764608068106</t>
  </si>
  <si>
    <t>6811</t>
  </si>
  <si>
    <t>BAZIC 3/16" x 12" Round Multi-Colored Wooden Dowel (15/Bag)</t>
  </si>
  <si>
    <t>20764608068117</t>
  </si>
  <si>
    <t>10764608068110</t>
  </si>
  <si>
    <t>764608068113</t>
  </si>
  <si>
    <t>6812</t>
  </si>
  <si>
    <t>BAZIC 3/16" x 12" Round Natural Wooden Dowel (20/Bag)</t>
  </si>
  <si>
    <t>20764608068124</t>
  </si>
  <si>
    <t>10764608068127</t>
  </si>
  <si>
    <t>764608068120</t>
  </si>
  <si>
    <t>6813</t>
  </si>
  <si>
    <t>BAZIC Assorted Round Natural Wooden Dowel (10/Bag)</t>
  </si>
  <si>
    <t>20764608068131</t>
  </si>
  <si>
    <t>10764608068134</t>
  </si>
  <si>
    <t>764608068137</t>
  </si>
  <si>
    <t>696</t>
  </si>
  <si>
    <t>BAZIC Desktop Full Strip Stapler Set</t>
  </si>
  <si>
    <t>20764608006966</t>
  </si>
  <si>
    <t>764608006962</t>
  </si>
  <si>
    <t>698</t>
  </si>
  <si>
    <t>BAZIC Comfort Grip Desktop Stapler Set</t>
  </si>
  <si>
    <t>20764608006980</t>
  </si>
  <si>
    <t>764608006986</t>
  </si>
  <si>
    <t>699</t>
  </si>
  <si>
    <t>BAZIC Office Desktop Stapler Set</t>
  </si>
  <si>
    <t>20764608006997</t>
  </si>
  <si>
    <t>764608006993</t>
  </si>
  <si>
    <t>700</t>
  </si>
  <si>
    <t>BAZIC Pre-Sharpened #2 Golf Pencil (144/Pack)</t>
  </si>
  <si>
    <t>PENCILS - WOOD</t>
  </si>
  <si>
    <t>9609100000</t>
  </si>
  <si>
    <t>MALAYSIA</t>
  </si>
  <si>
    <t>20764608007000</t>
  </si>
  <si>
    <t>764608007006</t>
  </si>
  <si>
    <t>7008</t>
  </si>
  <si>
    <t>Spanish Story Books</t>
  </si>
  <si>
    <t>20814625070089</t>
  </si>
  <si>
    <t>814625070085</t>
  </si>
  <si>
    <t>701</t>
  </si>
  <si>
    <t>BAZIC Titan 0.7 mm Mechanical Pencil (3/Pack)</t>
  </si>
  <si>
    <t>PENCILS - MECHANICAL</t>
  </si>
  <si>
    <t>9608404000</t>
  </si>
  <si>
    <t>20764608007017</t>
  </si>
  <si>
    <t>10764608007010</t>
  </si>
  <si>
    <t>764608007013</t>
  </si>
  <si>
    <t>702</t>
  </si>
  <si>
    <t>BAZIC Electra Sparkly 0.7 mm Mechanical Pencil w/ Glitter Grip (4/Pk)</t>
  </si>
  <si>
    <t>20764608007024</t>
  </si>
  <si>
    <t>10764608007027</t>
  </si>
  <si>
    <t>764608007020</t>
  </si>
  <si>
    <t>70513</t>
  </si>
  <si>
    <t>KAPPA Mermaids &amp; Ballerinas Coloring &amp; Activity Book</t>
  </si>
  <si>
    <t>20088908170517</t>
  </si>
  <si>
    <t>088908170513</t>
  </si>
  <si>
    <t>70559</t>
  </si>
  <si>
    <t>Story and Activity Books</t>
  </si>
  <si>
    <t>4901990092</t>
  </si>
  <si>
    <t>20814625070553</t>
  </si>
  <si>
    <t>814625070559</t>
  </si>
  <si>
    <t>706</t>
  </si>
  <si>
    <t>BAZIC 2.0 mm Drawing &amp; Sketching Mechanical Pencil w/ Ceramic High-Quality HB 2B 4B 6B Lead</t>
  </si>
  <si>
    <t>20764608007062</t>
  </si>
  <si>
    <t>10764608007065</t>
  </si>
  <si>
    <t>764608007068</t>
  </si>
  <si>
    <t>707</t>
  </si>
  <si>
    <t>BAZIC Electra Noir 0.7 mm Mechanical Pencil (8/Pack)</t>
  </si>
  <si>
    <t>20764608007079</t>
  </si>
  <si>
    <t>10764608007072</t>
  </si>
  <si>
    <t>764608007075</t>
  </si>
  <si>
    <t>70719</t>
  </si>
  <si>
    <t>LLAMAS Coloring Book</t>
  </si>
  <si>
    <t>20814625070713</t>
  </si>
  <si>
    <t>814625070719</t>
  </si>
  <si>
    <t>70771</t>
  </si>
  <si>
    <t>Copy &amp; Color Books</t>
  </si>
  <si>
    <t>20814625070775</t>
  </si>
  <si>
    <t>814625070771</t>
  </si>
  <si>
    <t>708</t>
  </si>
  <si>
    <t>BAZIC Electra 0.7 mm Fashion Color Mechanical Pencil (5/Pack)</t>
  </si>
  <si>
    <t>20764608007086</t>
  </si>
  <si>
    <t>10764608007089</t>
  </si>
  <si>
    <t>764608007082</t>
  </si>
  <si>
    <t>70801</t>
  </si>
  <si>
    <t>Lettering Books</t>
  </si>
  <si>
    <t>20814625070805</t>
  </si>
  <si>
    <t>814625070801</t>
  </si>
  <si>
    <t>70856</t>
  </si>
  <si>
    <t>Dot to Dot Books</t>
  </si>
  <si>
    <t>20814625070850</t>
  </si>
  <si>
    <t>814625070856</t>
  </si>
  <si>
    <t>709</t>
  </si>
  <si>
    <t>BAZIC #2 The First Jumbo Premium Yellow Pencil (12/Pack)</t>
  </si>
  <si>
    <t>PHILIP/MALAYSIA</t>
  </si>
  <si>
    <t>20764608007093</t>
  </si>
  <si>
    <t>10764608007096</t>
  </si>
  <si>
    <t>764608007099</t>
  </si>
  <si>
    <t>70900-A</t>
  </si>
  <si>
    <t>Pop Up Activities</t>
  </si>
  <si>
    <t>20814625070904</t>
  </si>
  <si>
    <t>814625070900</t>
  </si>
  <si>
    <t>70917-A</t>
  </si>
  <si>
    <t>Pop Up Animal</t>
  </si>
  <si>
    <t>20814625070911</t>
  </si>
  <si>
    <t>814625070917</t>
  </si>
  <si>
    <t>70924-A</t>
  </si>
  <si>
    <t>Pop Up Fairy Tales</t>
  </si>
  <si>
    <t>20814625070928</t>
  </si>
  <si>
    <t>814625070924</t>
  </si>
  <si>
    <t>710</t>
  </si>
  <si>
    <t>BAZIC Metro 0.7 mm Mechanical Pencil w/ Ceramics High-Quality Lead</t>
  </si>
  <si>
    <t>20764608007109</t>
  </si>
  <si>
    <t>10764608007102</t>
  </si>
  <si>
    <t>764608007105</t>
  </si>
  <si>
    <t>712</t>
  </si>
  <si>
    <t>BAZIC Metallic Laser Foil Pencil w/ Eraser (8/Pack)</t>
  </si>
  <si>
    <t>20764608007123</t>
  </si>
  <si>
    <t>10764608007126</t>
  </si>
  <si>
    <t>764608007129</t>
  </si>
  <si>
    <t>713</t>
  </si>
  <si>
    <t>BAZIC Metallic Glitter Pencil w/ Eraser (8/Pack)</t>
  </si>
  <si>
    <t>20764608007130</t>
  </si>
  <si>
    <t>10764608007133</t>
  </si>
  <si>
    <t>764608007136</t>
  </si>
  <si>
    <t>714</t>
  </si>
  <si>
    <t>BAZIC Fluorescent Pencil w/ Eraser (8/pack)</t>
  </si>
  <si>
    <t>20764608007147</t>
  </si>
  <si>
    <t>10764608007140</t>
  </si>
  <si>
    <t>764608007143</t>
  </si>
  <si>
    <t>714692</t>
  </si>
  <si>
    <t>DOUBLE A (96) 11" X 17" Ledger Size Copy Paper (5 Reams/Case)</t>
  </si>
  <si>
    <t>8858741714692</t>
  </si>
  <si>
    <t>8858741714708</t>
  </si>
  <si>
    <t>714937</t>
  </si>
  <si>
    <t>DOUBLE A (96) 8.5" X 14" Legal Size Copy Paper (10 Reams/Case)</t>
  </si>
  <si>
    <t>8858741714937</t>
  </si>
  <si>
    <t>8858741714944</t>
  </si>
  <si>
    <t>715</t>
  </si>
  <si>
    <t>BAZIC Pre-Sharpened #2 Premium Yellow Pencil (144/Pack)</t>
  </si>
  <si>
    <t>20764608007154</t>
  </si>
  <si>
    <t>764608007150</t>
  </si>
  <si>
    <t>716</t>
  </si>
  <si>
    <t>BAZIC #2 The First Jumbo Premium Yellow Pencil (4/Pack)</t>
  </si>
  <si>
    <t>20764608007161</t>
  </si>
  <si>
    <t>10764608007164</t>
  </si>
  <si>
    <t>764608007167</t>
  </si>
  <si>
    <t>717</t>
  </si>
  <si>
    <t>BAZIC Reward Pencil w/ Eraser (8/Pack)</t>
  </si>
  <si>
    <t>20764608007178</t>
  </si>
  <si>
    <t>10764608007171</t>
  </si>
  <si>
    <t>764608007174</t>
  </si>
  <si>
    <t>718</t>
  </si>
  <si>
    <t>BAZIC Carpenter's Pencil (5/Pack)</t>
  </si>
  <si>
    <t>PHILIP/PAKISTAN</t>
  </si>
  <si>
    <t>20764608007185</t>
  </si>
  <si>
    <t>10764608007188</t>
  </si>
  <si>
    <t>764608007181</t>
  </si>
  <si>
    <t>719</t>
  </si>
  <si>
    <t>BAZIC Crown 0.7 mm Mechanical Pencil (3/Pack)</t>
  </si>
  <si>
    <t>20764608007192</t>
  </si>
  <si>
    <t>10764608007195</t>
  </si>
  <si>
    <t>764608007198</t>
  </si>
  <si>
    <t>720</t>
  </si>
  <si>
    <t>BAZIC Crown Dazzle 0.5 mm Mechanical Pencil (3/Pack)</t>
  </si>
  <si>
    <t>20764608007208</t>
  </si>
  <si>
    <t>10764608007201</t>
  </si>
  <si>
    <t>764608007204</t>
  </si>
  <si>
    <t>7202</t>
  </si>
  <si>
    <t>Cute Me! Board Books</t>
  </si>
  <si>
    <t>20810056720029</t>
  </si>
  <si>
    <t>810056720025</t>
  </si>
  <si>
    <t>722</t>
  </si>
  <si>
    <t>BAZIC Crown 0.7 mm Mechanical Pencil w/ Ceramics High-Quality Lead</t>
  </si>
  <si>
    <t>20764608007222</t>
  </si>
  <si>
    <t>10764608007225</t>
  </si>
  <si>
    <t>764608007228</t>
  </si>
  <si>
    <t>7222</t>
  </si>
  <si>
    <t>Friends Series Board Books</t>
  </si>
  <si>
    <t>20810056724225</t>
  </si>
  <si>
    <t>810056724221</t>
  </si>
  <si>
    <t>723</t>
  </si>
  <si>
    <t>BAZIC Electra Core 0.5 mm Mechanical Pencil (5/Pack)</t>
  </si>
  <si>
    <t>20764608007239</t>
  </si>
  <si>
    <t>10764608007232</t>
  </si>
  <si>
    <t>764608007235</t>
  </si>
  <si>
    <t>72321</t>
  </si>
  <si>
    <t>Big Print Find-A-Word Digest Puzzle Books</t>
  </si>
  <si>
    <t>20810056723211</t>
  </si>
  <si>
    <t>810056723217</t>
  </si>
  <si>
    <t>72322</t>
  </si>
  <si>
    <t>Sudoku Digest Puzzle Books</t>
  </si>
  <si>
    <t>20810056723228</t>
  </si>
  <si>
    <t>810056723224</t>
  </si>
  <si>
    <t>72324</t>
  </si>
  <si>
    <t>Large Print Word Search Puzzles Digest Size</t>
  </si>
  <si>
    <t>20810056723242</t>
  </si>
  <si>
    <t>810056723248</t>
  </si>
  <si>
    <t>725</t>
  </si>
  <si>
    <t>BAZIC 8 Neon Colored Pencils</t>
  </si>
  <si>
    <t>20764608007253</t>
  </si>
  <si>
    <t>10764608007256</t>
  </si>
  <si>
    <t>764608007259</t>
  </si>
  <si>
    <t>72752</t>
  </si>
  <si>
    <t>Spiral Crossword Digest Puzzle Books</t>
  </si>
  <si>
    <t>20810056727523</t>
  </si>
  <si>
    <t>810056727529</t>
  </si>
  <si>
    <t>72823</t>
  </si>
  <si>
    <t>Advanced Foil Coloring Books</t>
  </si>
  <si>
    <t>20810056728230</t>
  </si>
  <si>
    <t>810056728236</t>
  </si>
  <si>
    <t>730</t>
  </si>
  <si>
    <t>BAZIC Sports Multi-Point Pencil (8/Pack)</t>
  </si>
  <si>
    <t>9608408000</t>
  </si>
  <si>
    <t>20764608007307</t>
  </si>
  <si>
    <t>10764608007300</t>
  </si>
  <si>
    <t>764608007303</t>
  </si>
  <si>
    <t>733</t>
  </si>
  <si>
    <t>BAZIC Polaris 0.7 mm Mechanical Pencil w/ Ceramics High-Quality Lead</t>
  </si>
  <si>
    <t>20764608007338</t>
  </si>
  <si>
    <t>10764608007331</t>
  </si>
  <si>
    <t>764608007334</t>
  </si>
  <si>
    <t>735</t>
  </si>
  <si>
    <t>BAZIC 12 Metallic Colored Pencils</t>
  </si>
  <si>
    <t>20764608007352</t>
  </si>
  <si>
    <t>10764608007355</t>
  </si>
  <si>
    <t>764608007358</t>
  </si>
  <si>
    <t>736</t>
  </si>
  <si>
    <t>BAZIC Diamante 0.5 mm Mechanical Pencil w/ Grip (3/Pack)</t>
  </si>
  <si>
    <t>20764608007369</t>
  </si>
  <si>
    <t>10764608007362</t>
  </si>
  <si>
    <t>764608007365</t>
  </si>
  <si>
    <t>737</t>
  </si>
  <si>
    <t>BAZIC Spinner Top Eraser 0.7 mm  Mechanical Pencil (3/Pack)</t>
  </si>
  <si>
    <t>20764608007376</t>
  </si>
  <si>
    <t>10764608007379</t>
  </si>
  <si>
    <t>764608007372</t>
  </si>
  <si>
    <t>739</t>
  </si>
  <si>
    <t>BAZIC Prism 0.9 mm Mechanical Pencil w/ Ceramic High-Quality Lead</t>
  </si>
  <si>
    <t>20764608007390</t>
  </si>
  <si>
    <t>10764608007393</t>
  </si>
  <si>
    <t>764608007396</t>
  </si>
  <si>
    <t>740</t>
  </si>
  <si>
    <t>BAZIC 4 #2 Triangle Yellow Pencil w/ Sharpener</t>
  </si>
  <si>
    <t>20764608007406</t>
  </si>
  <si>
    <t>10764608007409</t>
  </si>
  <si>
    <t>764608007402</t>
  </si>
  <si>
    <t>741</t>
  </si>
  <si>
    <t>BAZIC 3 #2 The First Triangle Jumbo Yellow Pencil w/ Sharpener</t>
  </si>
  <si>
    <t>20764608007413</t>
  </si>
  <si>
    <t>10764608007416</t>
  </si>
  <si>
    <t>764608007419</t>
  </si>
  <si>
    <t>742</t>
  </si>
  <si>
    <t>BAZIC Tritech 0.7 mm Mechanical Pencil w/ Ceramics High-Quality Lead</t>
  </si>
  <si>
    <t>20764608007420</t>
  </si>
  <si>
    <t>10764608007423</t>
  </si>
  <si>
    <t>764608007426</t>
  </si>
  <si>
    <t>744</t>
  </si>
  <si>
    <t>BAZIC Drawing &amp; Sketching Pencil Set (6 Assortment)</t>
  </si>
  <si>
    <t>20764608007444</t>
  </si>
  <si>
    <t>10764608007447</t>
  </si>
  <si>
    <t>764608007440</t>
  </si>
  <si>
    <t>745</t>
  </si>
  <si>
    <t>BAZIC Design &amp; Drafting Pencil Set (12 Assortment)</t>
  </si>
  <si>
    <t>20764608007451</t>
  </si>
  <si>
    <t>10764608007454</t>
  </si>
  <si>
    <t>764608007457</t>
  </si>
  <si>
    <t>746</t>
  </si>
  <si>
    <t>BAZIC Paisley Multi-Point Pencil (8/Pack)</t>
  </si>
  <si>
    <t>20764608007468</t>
  </si>
  <si>
    <t>10764608007461</t>
  </si>
  <si>
    <t>764608007464</t>
  </si>
  <si>
    <t>747</t>
  </si>
  <si>
    <t>BAZIC Dazzle Multi-Point Pencil (8/Pack)</t>
  </si>
  <si>
    <t>20764608007475</t>
  </si>
  <si>
    <t>10764608007478</t>
  </si>
  <si>
    <t>764608007471</t>
  </si>
  <si>
    <t>74700</t>
  </si>
  <si>
    <t>KAPPA Big &amp; Easy Coloring For Beginners</t>
  </si>
  <si>
    <t>20088908747009</t>
  </si>
  <si>
    <t>088908747005</t>
  </si>
  <si>
    <t>749</t>
  </si>
  <si>
    <t>BAZIC #2 Triangle Yellow Pencil (12/Pack)</t>
  </si>
  <si>
    <t>20764608007499</t>
  </si>
  <si>
    <t>10764608007492</t>
  </si>
  <si>
    <t>764608007495</t>
  </si>
  <si>
    <t>750</t>
  </si>
  <si>
    <t>KAPPA Let Me Play Coloring &amp; Activity Book</t>
  </si>
  <si>
    <t>20088908750009</t>
  </si>
  <si>
    <t>088908750005</t>
  </si>
  <si>
    <t>751</t>
  </si>
  <si>
    <t>BAZIC Tri-Angle 0.7 mm Mechanical Pencil w/ Ceramics High-Quality Lead</t>
  </si>
  <si>
    <t>20764608007512</t>
  </si>
  <si>
    <t>10764608007515</t>
  </si>
  <si>
    <t>764608007518</t>
  </si>
  <si>
    <t>753</t>
  </si>
  <si>
    <t>BAZIC Infinite Orion 0.7 mm Auto Lead Advance Mechanical Pencil w/ Ceramics High-Quality Lead</t>
  </si>
  <si>
    <t>20764608007536</t>
  </si>
  <si>
    <t>10764608007539</t>
  </si>
  <si>
    <t>764608007532</t>
  </si>
  <si>
    <t>754</t>
  </si>
  <si>
    <t>BAZIC Infinite Alora 0.7 mm Auto Lead Advance Mechanical Pencil w/ Ceramics High-Quality Lead</t>
  </si>
  <si>
    <t>20764608007543</t>
  </si>
  <si>
    <t>10764608007546</t>
  </si>
  <si>
    <t>764608007549</t>
  </si>
  <si>
    <t>755</t>
  </si>
  <si>
    <t>BAZIC Electra 0.7 mm Mechanical Pencil (12/Box)</t>
  </si>
  <si>
    <t>20764608007550</t>
  </si>
  <si>
    <t>10764608007553</t>
  </si>
  <si>
    <t>764608007556</t>
  </si>
  <si>
    <t>756</t>
  </si>
  <si>
    <t>BAZIC Opal 0.7 mm Mechanical Pencil w/ Ceramics High-Quality Lead</t>
  </si>
  <si>
    <t>20764608007567</t>
  </si>
  <si>
    <t>10764608007560</t>
  </si>
  <si>
    <t>764608007563</t>
  </si>
  <si>
    <t>757</t>
  </si>
  <si>
    <t>BAZIC Saige Chroma 0.7 mm Mechanical Pencil (4/Pack)</t>
  </si>
  <si>
    <t>20764608007574</t>
  </si>
  <si>
    <t>10764608007577</t>
  </si>
  <si>
    <t>764608007570</t>
  </si>
  <si>
    <t>758</t>
  </si>
  <si>
    <t>BAZIC Saige Serena 0.7 mm Mechanical Pencil (4/Pack)</t>
  </si>
  <si>
    <t>20764608007581</t>
  </si>
  <si>
    <t>10764608007584</t>
  </si>
  <si>
    <t>764608007587</t>
  </si>
  <si>
    <t>759-A</t>
  </si>
  <si>
    <t>BAZIC Saige Chroma 0.7 mm Mechanical Pencil (12/Box)</t>
  </si>
  <si>
    <t>20764608007598</t>
  </si>
  <si>
    <t>10764608007591</t>
  </si>
  <si>
    <t>764608007594</t>
  </si>
  <si>
    <t>760</t>
  </si>
  <si>
    <t>BAZIC #2B Premium Wood Pencil (12/Pack)</t>
  </si>
  <si>
    <t>20764608007604</t>
  </si>
  <si>
    <t>10764608007607</t>
  </si>
  <si>
    <t>764608007600</t>
  </si>
  <si>
    <t>761</t>
  </si>
  <si>
    <t>BAZIC Pre-Sharpened #2 Premium Yellow Pencil (12/Pack)</t>
  </si>
  <si>
    <t>20764608007611</t>
  </si>
  <si>
    <t>10764608007614</t>
  </si>
  <si>
    <t>764608007617</t>
  </si>
  <si>
    <t>763</t>
  </si>
  <si>
    <t>BAZIC #2 Premium Yellow Pencil (12/Pack)</t>
  </si>
  <si>
    <t>20764608007635</t>
  </si>
  <si>
    <t>10764608007638</t>
  </si>
  <si>
    <t>764608007631</t>
  </si>
  <si>
    <t>765</t>
  </si>
  <si>
    <t>BAZIC 12 Colored Pencils</t>
  </si>
  <si>
    <t>20764608007659</t>
  </si>
  <si>
    <t>10764608007652</t>
  </si>
  <si>
    <t>764608007655</t>
  </si>
  <si>
    <t>766-A</t>
  </si>
  <si>
    <t>BAZIC #2 Premium Yellow Pencil (10/Pack)</t>
  </si>
  <si>
    <t>40764608007660</t>
  </si>
  <si>
    <t>30764608007663</t>
  </si>
  <si>
    <t>764608007662</t>
  </si>
  <si>
    <t>767</t>
  </si>
  <si>
    <t>BAZIC 24 Mini Colored Pencils</t>
  </si>
  <si>
    <t>20764608007673</t>
  </si>
  <si>
    <t>10764608007676</t>
  </si>
  <si>
    <t>764608007679</t>
  </si>
  <si>
    <t>768</t>
  </si>
  <si>
    <t>BAZIC 24 Colored Pencils</t>
  </si>
  <si>
    <t>20764608007680</t>
  </si>
  <si>
    <t>10764608007683</t>
  </si>
  <si>
    <t>764608007686</t>
  </si>
  <si>
    <t>769</t>
  </si>
  <si>
    <t>BAZIC 12 Mini Colored Pencils</t>
  </si>
  <si>
    <t>PAKISTAN/MALAY</t>
  </si>
  <si>
    <t>20764608007697</t>
  </si>
  <si>
    <t>10764608007690</t>
  </si>
  <si>
    <t>764608007693</t>
  </si>
  <si>
    <t>770</t>
  </si>
  <si>
    <t>BAZIC Electra 0.7 mm Mechanical Pencil (5/Pack)</t>
  </si>
  <si>
    <t>20764608007703</t>
  </si>
  <si>
    <t>10764608007706</t>
  </si>
  <si>
    <t>764608007709</t>
  </si>
  <si>
    <t>771</t>
  </si>
  <si>
    <t>BAZIC Electra 0.7 mm Mechanical Pencil with Grip (4/Pack)</t>
  </si>
  <si>
    <t>20764608007710</t>
  </si>
  <si>
    <t>10764608007713</t>
  </si>
  <si>
    <t>764608007716</t>
  </si>
  <si>
    <t>772</t>
  </si>
  <si>
    <t>BAZIC Electra 0.7 mm Fashion Color Mechanical Pencil with Gel Grip (3/Pack)</t>
  </si>
  <si>
    <t>20764608007727</t>
  </si>
  <si>
    <t>10764608007720</t>
  </si>
  <si>
    <t>764608007723</t>
  </si>
  <si>
    <t>775</t>
  </si>
  <si>
    <t>BAZIC Inspire Motivational Pencil w/ Eraser (8/pack)</t>
  </si>
  <si>
    <t>20764608007758</t>
  </si>
  <si>
    <t>10764608007751</t>
  </si>
  <si>
    <t>764608007754</t>
  </si>
  <si>
    <t>776</t>
  </si>
  <si>
    <t>BAZIC 12 Colored Pencils Designer Series</t>
  </si>
  <si>
    <t>20764608007765</t>
  </si>
  <si>
    <t>10764608007768</t>
  </si>
  <si>
    <t>764608007761</t>
  </si>
  <si>
    <t>777</t>
  </si>
  <si>
    <t>BAZIC Pastel Pencil w/ Eraser (8/pack)</t>
  </si>
  <si>
    <t>20764608007772</t>
  </si>
  <si>
    <t>10764608007775</t>
  </si>
  <si>
    <t>764608007778</t>
  </si>
  <si>
    <t>778</t>
  </si>
  <si>
    <t>BAZIC Floral Pencil w/ Eraser (8/pack)</t>
  </si>
  <si>
    <t>20764608007789</t>
  </si>
  <si>
    <t>10764608007782</t>
  </si>
  <si>
    <t>764608007785</t>
  </si>
  <si>
    <t>780</t>
  </si>
  <si>
    <t>BAZIC 20 Ct. 0.9 mm Mechanical Pencil Lead (8/Pack)</t>
  </si>
  <si>
    <t>9609202000</t>
  </si>
  <si>
    <t>20764608007802</t>
  </si>
  <si>
    <t>10764608007805</t>
  </si>
  <si>
    <t>764608007808</t>
  </si>
  <si>
    <t>781</t>
  </si>
  <si>
    <t>BAZIC 20 Ct. 0.7 mm Mechanical Pencil Lead (8/pack)</t>
  </si>
  <si>
    <t>20764608007819</t>
  </si>
  <si>
    <t>10764608007812</t>
  </si>
  <si>
    <t>764608007815</t>
  </si>
  <si>
    <t>782</t>
  </si>
  <si>
    <t>BAZIC 20 Ct. 0.5 mm Mechanical Pencil Lead (8/Pack)</t>
  </si>
  <si>
    <t>20764608007826</t>
  </si>
  <si>
    <t>10764608007829</t>
  </si>
  <si>
    <t>764608007822</t>
  </si>
  <si>
    <t>783</t>
  </si>
  <si>
    <t>BAZIC Next 18 Colored Pencils</t>
  </si>
  <si>
    <t>PENCILS - WOOD FREE</t>
  </si>
  <si>
    <t>20764608007833</t>
  </si>
  <si>
    <t>10764608007836</t>
  </si>
  <si>
    <t>764608007839</t>
  </si>
  <si>
    <t>784</t>
  </si>
  <si>
    <t>BAZIC Next #2 Yellow Pencil (20/Pack)</t>
  </si>
  <si>
    <t>20764608007840</t>
  </si>
  <si>
    <t>10764608007843</t>
  </si>
  <si>
    <t>764608007846</t>
  </si>
  <si>
    <t>785</t>
  </si>
  <si>
    <t>BAZIC Next 12 Colored Pencils</t>
  </si>
  <si>
    <t>20764608007857</t>
  </si>
  <si>
    <t>10764608007850</t>
  </si>
  <si>
    <t>764608007853</t>
  </si>
  <si>
    <t>786</t>
  </si>
  <si>
    <t>BAZIC Next #2 Yellow Pencil (12/Pack)</t>
  </si>
  <si>
    <t>20764608007864</t>
  </si>
  <si>
    <t>10764608007867</t>
  </si>
  <si>
    <t>764608007860</t>
  </si>
  <si>
    <t>787</t>
  </si>
  <si>
    <t>BAZIC Next Pre-Sharpened #2 Yellow Pencil (12/Pack)</t>
  </si>
  <si>
    <t>20764608007871</t>
  </si>
  <si>
    <t>10764608007874</t>
  </si>
  <si>
    <t>764608007877</t>
  </si>
  <si>
    <t>790</t>
  </si>
  <si>
    <t>BAZIC 12 Ct. 0.7 mm XL Ceramics High-Quality Mechanical Pencil Lead (3/Pack)</t>
  </si>
  <si>
    <t>20764608007901</t>
  </si>
  <si>
    <t>10764608079000</t>
  </si>
  <si>
    <t>764608007907</t>
  </si>
  <si>
    <t>791</t>
  </si>
  <si>
    <t>BAZIC 12 Ct. 0.9 mm Ceramics High-Quality Mechanical Pencil Lead (3/Pack)</t>
  </si>
  <si>
    <t>20764608007918</t>
  </si>
  <si>
    <t>10764608007911</t>
  </si>
  <si>
    <t>764608007914</t>
  </si>
  <si>
    <t>792</t>
  </si>
  <si>
    <t>BAZIC 12 Ct. 0.7 mm Ceramics High-Quality Mechanical Pencil Lead (3/Pack)</t>
  </si>
  <si>
    <t>20764608007925</t>
  </si>
  <si>
    <t>10764608007928</t>
  </si>
  <si>
    <t>764608007921</t>
  </si>
  <si>
    <t>793</t>
  </si>
  <si>
    <t>BAZIC 12 Ct. 0.5 mm Ceramics High-Quality Mechanical Pencil Lead (3/Pack)</t>
  </si>
  <si>
    <t>20764608007932</t>
  </si>
  <si>
    <t>10764608007935</t>
  </si>
  <si>
    <t>764608007938</t>
  </si>
  <si>
    <t>796</t>
  </si>
  <si>
    <t>BAZIC Electra Core 0.5 mm Mechanical Pencil (12/Box)</t>
  </si>
  <si>
    <t>20764608007963</t>
  </si>
  <si>
    <t>10764608007966</t>
  </si>
  <si>
    <t>764608007969</t>
  </si>
  <si>
    <t>8000</t>
  </si>
  <si>
    <t>BAZIC Back To School Kit</t>
  </si>
  <si>
    <t>SCHOOL-KIT</t>
  </si>
  <si>
    <t>20764608080003</t>
  </si>
  <si>
    <t>764608080009</t>
  </si>
  <si>
    <t>8007</t>
  </si>
  <si>
    <t>BAZIC K-12 School Kit 33 Pieces</t>
  </si>
  <si>
    <t>764608080078</t>
  </si>
  <si>
    <t>801</t>
  </si>
  <si>
    <t>BAZIC Assorted Color 3-Ring Pencil Pouch</t>
  </si>
  <si>
    <t>6307909891</t>
  </si>
  <si>
    <t>20764608008014</t>
  </si>
  <si>
    <t>10764608008017</t>
  </si>
  <si>
    <t>764608008010</t>
  </si>
  <si>
    <t>8010</t>
  </si>
  <si>
    <t>BAZIC Back To School Starter Pack</t>
  </si>
  <si>
    <t>20764608080102</t>
  </si>
  <si>
    <t>764608080108</t>
  </si>
  <si>
    <t>803</t>
  </si>
  <si>
    <t>BAZIC 3-Ring Pencil Pouch w/ Mesh Window</t>
  </si>
  <si>
    <t>20764608008038</t>
  </si>
  <si>
    <t>10764608008031</t>
  </si>
  <si>
    <t>764608008034</t>
  </si>
  <si>
    <t>80343</t>
  </si>
  <si>
    <t>Flexi Foil Bible Puzzle Books</t>
  </si>
  <si>
    <t>20814625080347</t>
  </si>
  <si>
    <t>814625080343</t>
  </si>
  <si>
    <t>804</t>
  </si>
  <si>
    <t>BAZIC Bright Color 3-Ring Pencil Pouch w/ Mesh Window</t>
  </si>
  <si>
    <t>20764608008045</t>
  </si>
  <si>
    <t>10764608008048</t>
  </si>
  <si>
    <t>764608008041</t>
  </si>
  <si>
    <t>80411</t>
  </si>
  <si>
    <t>Spiral Bible Puzzle Books</t>
  </si>
  <si>
    <t>20814625080415</t>
  </si>
  <si>
    <t>814625080411</t>
  </si>
  <si>
    <t>80459</t>
  </si>
  <si>
    <t>Color The Bible Coloring Book</t>
  </si>
  <si>
    <t>20814625080453</t>
  </si>
  <si>
    <t>814625080459</t>
  </si>
  <si>
    <t>805</t>
  </si>
  <si>
    <t>BAZIC 11.5" x 6.5" 3-ring Clear Pencil Pouch</t>
  </si>
  <si>
    <t>20764608008052</t>
  </si>
  <si>
    <t>10764608008055</t>
  </si>
  <si>
    <t>764608008058</t>
  </si>
  <si>
    <t>806</t>
  </si>
  <si>
    <t>BAZIC 11" x 5" Clear Pencil Pouch</t>
  </si>
  <si>
    <t>20764608008069</t>
  </si>
  <si>
    <t>10764608008062</t>
  </si>
  <si>
    <t>764608008065</t>
  </si>
  <si>
    <t>807</t>
  </si>
  <si>
    <t>BAZIC Double Zipper 3-Ring Pencil Pouch w/ Mesh Window</t>
  </si>
  <si>
    <t>20764608008076</t>
  </si>
  <si>
    <t>10764608008079</t>
  </si>
  <si>
    <t>764608008072</t>
  </si>
  <si>
    <t>808</t>
  </si>
  <si>
    <t>BAZIC Black 3-Ring Pencil Pouch w/ Mesh Window</t>
  </si>
  <si>
    <t>20764608008083</t>
  </si>
  <si>
    <t>10764608008086</t>
  </si>
  <si>
    <t>764608008089</t>
  </si>
  <si>
    <t>809</t>
  </si>
  <si>
    <t>BAZIC Noir Neon 3-Ring Pencil Pouch w/ Mesh Window</t>
  </si>
  <si>
    <t>20764608008090</t>
  </si>
  <si>
    <t>10764608008093</t>
  </si>
  <si>
    <t>764608008096</t>
  </si>
  <si>
    <t>810</t>
  </si>
  <si>
    <t>BAZIC Retro Color 3-Ring Pencil Pouch w/ Mesh Window</t>
  </si>
  <si>
    <t>20764608008106</t>
  </si>
  <si>
    <t>10764608008109</t>
  </si>
  <si>
    <t>764608008102</t>
  </si>
  <si>
    <t>811</t>
  </si>
  <si>
    <t>BAZIC 3-Ring Pencil Pouch w/ Clear Window</t>
  </si>
  <si>
    <t>20764608008113</t>
  </si>
  <si>
    <t>10764608008116</t>
  </si>
  <si>
    <t>764608008119</t>
  </si>
  <si>
    <t>812</t>
  </si>
  <si>
    <t>BAZIC Bright Color Slider Pencil Case w/ PDQ Display</t>
  </si>
  <si>
    <t>20764608008120</t>
  </si>
  <si>
    <t>764608008126</t>
  </si>
  <si>
    <t>814</t>
  </si>
  <si>
    <t>BAZIC 10" x 7" Clear Pencil Pouch</t>
  </si>
  <si>
    <t>20764608008144</t>
  </si>
  <si>
    <t>10764608008147</t>
  </si>
  <si>
    <t>764608008140</t>
  </si>
  <si>
    <t>816</t>
  </si>
  <si>
    <t>BAZIC Translucent Slider Pencil Case w/ PDQ Display</t>
  </si>
  <si>
    <t>20764608008168</t>
  </si>
  <si>
    <t>764608008164</t>
  </si>
  <si>
    <t>8200</t>
  </si>
  <si>
    <t>BAZIC #6 3/4 Self-Seal White Envelopes (65/Pack)</t>
  </si>
  <si>
    <t>4817100000</t>
  </si>
  <si>
    <t>20764608082007</t>
  </si>
  <si>
    <t>764608082003</t>
  </si>
  <si>
    <t>8201</t>
  </si>
  <si>
    <t>BAZIC #6 3/4 Self-Seal Security Envelopes (55/Pack)</t>
  </si>
  <si>
    <t>20764608082014</t>
  </si>
  <si>
    <t>764608082010</t>
  </si>
  <si>
    <t>8202</t>
  </si>
  <si>
    <t>BAZIC #10 Self-Seal White Envelopes (40/Pack)</t>
  </si>
  <si>
    <t>20764608082021</t>
  </si>
  <si>
    <t>764608082027</t>
  </si>
  <si>
    <t>8203</t>
  </si>
  <si>
    <t>BAZIC #10 Self-Seal Security Envelopes (30/Pack)</t>
  </si>
  <si>
    <t>20764608082038</t>
  </si>
  <si>
    <t>764608082034</t>
  </si>
  <si>
    <t>8204</t>
  </si>
  <si>
    <t>BAZIC #6 3/4 Self-Seal White Envelopes (100/Pack)</t>
  </si>
  <si>
    <t>20764608082045</t>
  </si>
  <si>
    <t>764608082041</t>
  </si>
  <si>
    <t>8205</t>
  </si>
  <si>
    <t>BAZIC #6 3/4 Self-Seal Security Envelopes (80/Pack)</t>
  </si>
  <si>
    <t>20764608082052</t>
  </si>
  <si>
    <t>764608082058</t>
  </si>
  <si>
    <t>8206</t>
  </si>
  <si>
    <t>BAZIC #10 Self-Seal White Envelopes (50/Pack)</t>
  </si>
  <si>
    <t>20764608082069</t>
  </si>
  <si>
    <t>764608082065</t>
  </si>
  <si>
    <t>8207</t>
  </si>
  <si>
    <t>BAZIC #10 Self-Seal Security Envelopes (40/Pack)</t>
  </si>
  <si>
    <t>20764608082076</t>
  </si>
  <si>
    <t>764608082072</t>
  </si>
  <si>
    <t>8211</t>
  </si>
  <si>
    <t>BAZIC #6 3/4 White Envelopes w/ Gummed Closure (100/Pack)</t>
  </si>
  <si>
    <t>20764608082113</t>
  </si>
  <si>
    <t>764608082119</t>
  </si>
  <si>
    <t>8212</t>
  </si>
  <si>
    <t>BAZIC #10 White Envelopes w/ Gummed Closure (50/Pack)</t>
  </si>
  <si>
    <t>20764608082120</t>
  </si>
  <si>
    <t>764608082126</t>
  </si>
  <si>
    <t>8213</t>
  </si>
  <si>
    <t>BAZIC #6 3/4 Security Envelopes w/ Gummed Closure (80/Pack)</t>
  </si>
  <si>
    <t>20764608082137</t>
  </si>
  <si>
    <t>764608082133</t>
  </si>
  <si>
    <t>8214</t>
  </si>
  <si>
    <t>BAZIC #10 Security Envelopes w/ Gummed Closure (40/Pack)</t>
  </si>
  <si>
    <t>20764608082144</t>
  </si>
  <si>
    <t>764608082140</t>
  </si>
  <si>
    <t>8219</t>
  </si>
  <si>
    <t>BAZIC #10 Self-Seal Security Single Window Envelopes (500/Box)</t>
  </si>
  <si>
    <t>20764608082199</t>
  </si>
  <si>
    <t>764608082195</t>
  </si>
  <si>
    <t>8220</t>
  </si>
  <si>
    <t>BAZIC #10 Self-Seal Security Envelopes (500/Box)</t>
  </si>
  <si>
    <t>20764608082205</t>
  </si>
  <si>
    <t>764608082201</t>
  </si>
  <si>
    <t>8230</t>
  </si>
  <si>
    <t>BAZIC 6" x 9" Self-Seal White Envelope (6/Pack)</t>
  </si>
  <si>
    <t>20764608082304</t>
  </si>
  <si>
    <t>764608082300</t>
  </si>
  <si>
    <t>8231</t>
  </si>
  <si>
    <t>BAZIC 9" x 12" Self-Seal White Envelope (5/Pack)</t>
  </si>
  <si>
    <t>20764608082311</t>
  </si>
  <si>
    <t>764608082317</t>
  </si>
  <si>
    <t>8232</t>
  </si>
  <si>
    <t>BAZIC 10" x 13" Self-Seal White Envelope (4/Pack)</t>
  </si>
  <si>
    <t>20764608082328</t>
  </si>
  <si>
    <t>764608082324</t>
  </si>
  <si>
    <t>8240</t>
  </si>
  <si>
    <t>BAZIC 6" X 9" Clasp Envelope (5/Pack)</t>
  </si>
  <si>
    <t>20764608082403</t>
  </si>
  <si>
    <t>764608082409</t>
  </si>
  <si>
    <t>8241</t>
  </si>
  <si>
    <t>BAZIC 9" X 12" Clasp Envelope (4/Pack)</t>
  </si>
  <si>
    <t>20764608082410</t>
  </si>
  <si>
    <t>764608082416</t>
  </si>
  <si>
    <t>8242</t>
  </si>
  <si>
    <t>BAZIC 10"  X 13" Clasp Envelope (3/Pack)</t>
  </si>
  <si>
    <t>20764608082427</t>
  </si>
  <si>
    <t>764608082423</t>
  </si>
  <si>
    <t>8243</t>
  </si>
  <si>
    <t>BAZIC 6" X 9" Clasp Envelope (100/Box)</t>
  </si>
  <si>
    <t>20764608082434</t>
  </si>
  <si>
    <t>764608082430</t>
  </si>
  <si>
    <t>8244</t>
  </si>
  <si>
    <t>BAZIC 9" X 12" Clasp Envelope (100/Box)</t>
  </si>
  <si>
    <t>20764608082441</t>
  </si>
  <si>
    <t>764608082447</t>
  </si>
  <si>
    <t>8245</t>
  </si>
  <si>
    <t>BAZIC 10"  X 13" Clasp Envelope (100/Box)</t>
  </si>
  <si>
    <t>20764608082458</t>
  </si>
  <si>
    <t>764608082454</t>
  </si>
  <si>
    <t>8246</t>
  </si>
  <si>
    <t>BAZIC 10"  X 15" Clasp Envelope (100/Box)</t>
  </si>
  <si>
    <t>20764608082465</t>
  </si>
  <si>
    <t>764608082461</t>
  </si>
  <si>
    <t>8250</t>
  </si>
  <si>
    <t>BAZIC 4" X 7.25" (#000) Self-Seal Bubble Mailers (5/Pack)</t>
  </si>
  <si>
    <t>20764608082502</t>
  </si>
  <si>
    <t>764608082508</t>
  </si>
  <si>
    <t>8251</t>
  </si>
  <si>
    <t>BAZIC 6" X 9.25" (#0) Self-Seal Bubble Mailers (4/Pack)</t>
  </si>
  <si>
    <t>20764608082519</t>
  </si>
  <si>
    <t>764608082515</t>
  </si>
  <si>
    <t>8252</t>
  </si>
  <si>
    <t>BAZIC 8.5" X 11.25" (#2) Self-Seal Bubble Mailers (3/Pack)</t>
  </si>
  <si>
    <t>20764608082526</t>
  </si>
  <si>
    <t>764608082522</t>
  </si>
  <si>
    <t>8253</t>
  </si>
  <si>
    <t>BAZIC 9.5" X 13.5" (#4) Self-Seal Bubble Mailers (2/Pack)</t>
  </si>
  <si>
    <t>20764608082533</t>
  </si>
  <si>
    <t>764608082539</t>
  </si>
  <si>
    <t>8254</t>
  </si>
  <si>
    <t>BAZIC 4" X 7.25" (#000) Self-Seal Bubble Mailers</t>
  </si>
  <si>
    <t>20764608082540</t>
  </si>
  <si>
    <t>764608082546</t>
  </si>
  <si>
    <t>8255</t>
  </si>
  <si>
    <t>BAZIC 6" X 9.25" (#0) Self-Seal Bubble Mailers</t>
  </si>
  <si>
    <t>20764608082557</t>
  </si>
  <si>
    <t>764608082553</t>
  </si>
  <si>
    <t>8256</t>
  </si>
  <si>
    <t>BAZIC 8.5" X 11.25" (#2) Self-Seal Bubble Mailers</t>
  </si>
  <si>
    <t>20764608082564</t>
  </si>
  <si>
    <t>764608082560</t>
  </si>
  <si>
    <t>8257</t>
  </si>
  <si>
    <t>BAZIC 9.5" X 13.5" (#4) Self-Seal Bubble Mailers</t>
  </si>
  <si>
    <t>20764608082571</t>
  </si>
  <si>
    <t>764608082577</t>
  </si>
  <si>
    <t>8258</t>
  </si>
  <si>
    <t>BAZIC 10.5" X 15" (#5) Self-Seal Bubble Mailers</t>
  </si>
  <si>
    <t>20764608082588</t>
  </si>
  <si>
    <t>764608082584</t>
  </si>
  <si>
    <t>8270</t>
  </si>
  <si>
    <t>BAZIC 6" x 9.25" (#0) Poly Bubble Mailer (4/Pack)</t>
  </si>
  <si>
    <t>20764608082700</t>
  </si>
  <si>
    <t>764608082706</t>
  </si>
  <si>
    <t>8271</t>
  </si>
  <si>
    <t>BAZIC 8.5" x 11.25" (#2) Poly Bubble Mailer (3/Pack)</t>
  </si>
  <si>
    <t>20764608082717</t>
  </si>
  <si>
    <t>764608082713</t>
  </si>
  <si>
    <t>8272</t>
  </si>
  <si>
    <t>BAZIC 10.5" x 15" (#5) Poly Bubble Mailer (2/Pack)</t>
  </si>
  <si>
    <t>20764608082724</t>
  </si>
  <si>
    <t>764608082720</t>
  </si>
  <si>
    <t>8276</t>
  </si>
  <si>
    <t>BAZIC 8.5" x 11.25" (#2) Poly Bubble Mailer (25/Pack)</t>
  </si>
  <si>
    <t>20764608082762</t>
  </si>
  <si>
    <t>764608082768</t>
  </si>
  <si>
    <t>8280</t>
  </si>
  <si>
    <t>BAZIC 12" X 5' Cushion Wrap</t>
  </si>
  <si>
    <t>3921135000</t>
  </si>
  <si>
    <t>20764608082809</t>
  </si>
  <si>
    <t>764608082805</t>
  </si>
  <si>
    <t>8285</t>
  </si>
  <si>
    <t>BAZIC 30" X 14 ft. All-Purpose Natural Kraft Wrap Paper Roll</t>
  </si>
  <si>
    <t>4804314040</t>
  </si>
  <si>
    <t>20764608082854</t>
  </si>
  <si>
    <t>764608082850</t>
  </si>
  <si>
    <t>834</t>
  </si>
  <si>
    <t>BAZIC LUCENT Clear Pencil Box</t>
  </si>
  <si>
    <t>20764608008342</t>
  </si>
  <si>
    <t>764608008348</t>
  </si>
  <si>
    <t>835</t>
  </si>
  <si>
    <t>BAZIC LUCENT Pencil Box</t>
  </si>
  <si>
    <t>20764608008359</t>
  </si>
  <si>
    <t>764608008355</t>
  </si>
  <si>
    <t>836</t>
  </si>
  <si>
    <t>BAZIC Double Deck Organizer Box</t>
  </si>
  <si>
    <t>20764608008366</t>
  </si>
  <si>
    <t>10764608008369</t>
  </si>
  <si>
    <t>764608008362</t>
  </si>
  <si>
    <t>837</t>
  </si>
  <si>
    <t>BAZIC Bright Color Double Deck Organizer Box</t>
  </si>
  <si>
    <t>20764608008373</t>
  </si>
  <si>
    <t>10764608008376</t>
  </si>
  <si>
    <t>764608008379</t>
  </si>
  <si>
    <t>839</t>
  </si>
  <si>
    <t>BAZIC Glitter Bright Color Multipurpose Utility Box</t>
  </si>
  <si>
    <t>20764608008397</t>
  </si>
  <si>
    <t>764608008393</t>
  </si>
  <si>
    <t>840</t>
  </si>
  <si>
    <t>BAZIC Clear Multipurpose Utility Box</t>
  </si>
  <si>
    <t>20764608008403</t>
  </si>
  <si>
    <t>764608008409</t>
  </si>
  <si>
    <t>841</t>
  </si>
  <si>
    <t>BAZIC Bright Color Multipurpose Utility Box</t>
  </si>
  <si>
    <t>20764608008410</t>
  </si>
  <si>
    <t>764608008416</t>
  </si>
  <si>
    <t>842</t>
  </si>
  <si>
    <t>BAZIC Classic Multipurpose Utility Box</t>
  </si>
  <si>
    <t>20764608008427</t>
  </si>
  <si>
    <t>764608008423</t>
  </si>
  <si>
    <t>84200</t>
  </si>
  <si>
    <t>KAPPA Large Print Word Finds</t>
  </si>
  <si>
    <t>20088908842001</t>
  </si>
  <si>
    <t>088908842007</t>
  </si>
  <si>
    <t>84300</t>
  </si>
  <si>
    <t>KAPPA Large Print Crosswords</t>
  </si>
  <si>
    <t>20088908843008</t>
  </si>
  <si>
    <t>088908843004</t>
  </si>
  <si>
    <t>844</t>
  </si>
  <si>
    <t>KAPPA Variety Puzzles &amp; Games Book</t>
  </si>
  <si>
    <t>20088908844005</t>
  </si>
  <si>
    <t>088908844001</t>
  </si>
  <si>
    <t>845</t>
  </si>
  <si>
    <t>BAZIC Regal Multipurpose Utility Box</t>
  </si>
  <si>
    <t>20764608008458</t>
  </si>
  <si>
    <t>764608008454</t>
  </si>
  <si>
    <t>846</t>
  </si>
  <si>
    <t>BAZIC Basix Multipurpose Utility Box</t>
  </si>
  <si>
    <t>20764608008465</t>
  </si>
  <si>
    <t>764608008461</t>
  </si>
  <si>
    <t>847</t>
  </si>
  <si>
    <t>BAZIC Basix Clear Multipurpose Utility Box</t>
  </si>
  <si>
    <t>20764608008472</t>
  </si>
  <si>
    <t>764608008478</t>
  </si>
  <si>
    <t>850</t>
  </si>
  <si>
    <t>BAZIC Bright Multipurpose Ruler Length Utility Box</t>
  </si>
  <si>
    <t>20764608008502</t>
  </si>
  <si>
    <t>764608008508</t>
  </si>
  <si>
    <t>851</t>
  </si>
  <si>
    <t>BAZIC Clear Multipurpose Ruler Length Utility Box</t>
  </si>
  <si>
    <t>20764608008519</t>
  </si>
  <si>
    <t>764608008515</t>
  </si>
  <si>
    <t>860</t>
  </si>
  <si>
    <t>BAZIC Kids Lap Tray</t>
  </si>
  <si>
    <t>392610000</t>
  </si>
  <si>
    <t>20764608008601</t>
  </si>
  <si>
    <t>764608008607</t>
  </si>
  <si>
    <t>86000</t>
  </si>
  <si>
    <t>KAPPA Themed Word Find</t>
  </si>
  <si>
    <t>20088908860005</t>
  </si>
  <si>
    <t>088908860001</t>
  </si>
  <si>
    <t>861</t>
  </si>
  <si>
    <t>BAZIC Folding Lap Desk</t>
  </si>
  <si>
    <t>20764608008618</t>
  </si>
  <si>
    <t>764608008614</t>
  </si>
  <si>
    <t>901</t>
  </si>
  <si>
    <t>BAZIC 3/4" x 1296" Invisible Tape w/ Dispenser</t>
  </si>
  <si>
    <t>TAPE - STATIONERY</t>
  </si>
  <si>
    <t>3919102055</t>
  </si>
  <si>
    <t>20764608009011</t>
  </si>
  <si>
    <t>10764608009014</t>
  </si>
  <si>
    <t>764608009017</t>
  </si>
  <si>
    <t>902</t>
  </si>
  <si>
    <t>BAZIC 3/4" X 800" Invisible Tape Refill (3/Pack)</t>
  </si>
  <si>
    <t>20764608009028</t>
  </si>
  <si>
    <t>10764608009021</t>
  </si>
  <si>
    <t>764608009024</t>
  </si>
  <si>
    <t>9020</t>
  </si>
  <si>
    <t>BAZIC 3" x 100' Yellow "Caution" Barricade Tape</t>
  </si>
  <si>
    <t>TAPE - SAFETY</t>
  </si>
  <si>
    <t>4911998000</t>
  </si>
  <si>
    <t>20764608090200</t>
  </si>
  <si>
    <t>764608090206</t>
  </si>
  <si>
    <t>9021</t>
  </si>
  <si>
    <t>BAZIC 3" x 1000' Yellow "Caution" Barricade Tape</t>
  </si>
  <si>
    <t>20764608090217</t>
  </si>
  <si>
    <t>764608090213</t>
  </si>
  <si>
    <t>9029</t>
  </si>
  <si>
    <t>BAZIC 5" x 1000' Stretch Wrap Film</t>
  </si>
  <si>
    <t>TAPE - PACKAGING</t>
  </si>
  <si>
    <t>3920992000</t>
  </si>
  <si>
    <t>20764608090293</t>
  </si>
  <si>
    <t>764608090299</t>
  </si>
  <si>
    <t>903</t>
  </si>
  <si>
    <t>BAZIC 3/4" X 500" Invisible Tape (3/Pack)</t>
  </si>
  <si>
    <t>TAIWAN/CHINA</t>
  </si>
  <si>
    <t>20764608009035</t>
  </si>
  <si>
    <t>10764608009038</t>
  </si>
  <si>
    <t>764608009031</t>
  </si>
  <si>
    <t>904</t>
  </si>
  <si>
    <t>BAZIC 3/4" X 1000" Transparent Tape Refill (3/Pack)</t>
  </si>
  <si>
    <t>3919102030</t>
  </si>
  <si>
    <t>20764608009042</t>
  </si>
  <si>
    <t>10764608009045</t>
  </si>
  <si>
    <t>764608009048</t>
  </si>
  <si>
    <t>905</t>
  </si>
  <si>
    <t>BAZIC 3/4" X 500" Transparent Tape (3/Pack)</t>
  </si>
  <si>
    <t>TAIWAN</t>
  </si>
  <si>
    <t>20764608009059</t>
  </si>
  <si>
    <t>10764608009052</t>
  </si>
  <si>
    <t>764608009055</t>
  </si>
  <si>
    <t>906</t>
  </si>
  <si>
    <t>BAZIC 3/4" X 1296" Invisible Tape Refill (12/Pack)</t>
  </si>
  <si>
    <t>20764608009066</t>
  </si>
  <si>
    <t>764608009062</t>
  </si>
  <si>
    <t>907</t>
  </si>
  <si>
    <t>BAZIC 3/4" X 1296" Transparent Tape Refill (12/Pack)</t>
  </si>
  <si>
    <t>20764608009073</t>
  </si>
  <si>
    <t>764608009079</t>
  </si>
  <si>
    <t>909</t>
  </si>
  <si>
    <t>BAZIC 1.88" X 10 Yards Black Duct Tape</t>
  </si>
  <si>
    <t>TAPE - DUCT</t>
  </si>
  <si>
    <t>3919102010</t>
  </si>
  <si>
    <t>20764608009097</t>
  </si>
  <si>
    <t>764608009093</t>
  </si>
  <si>
    <t>910</t>
  </si>
  <si>
    <t>BAZIC 1.88" X 10 Yard Assorted Fluorescent Colored Duct Tape</t>
  </si>
  <si>
    <t>20764608009103</t>
  </si>
  <si>
    <t>764608009109</t>
  </si>
  <si>
    <t>912</t>
  </si>
  <si>
    <t>BAZIC 3/4" X 1296" Transparent Tape w/ Dispenser</t>
  </si>
  <si>
    <t>20764608009127</t>
  </si>
  <si>
    <t>10764608009120</t>
  </si>
  <si>
    <t>764608009123</t>
  </si>
  <si>
    <t>914</t>
  </si>
  <si>
    <t>BAZIC 1.88" x 27.3 Yards Super Clear Heavy Duty Shipping Packaging Tape with Dispenser</t>
  </si>
  <si>
    <t>20764608009141</t>
  </si>
  <si>
    <t>764608009147</t>
  </si>
  <si>
    <t>915</t>
  </si>
  <si>
    <t>BAZIC 1.88" x 54.6 Yards Super Clear Heavy Duty Shipping Packaging Tape</t>
  </si>
  <si>
    <t>20764608009158</t>
  </si>
  <si>
    <t>764608009154</t>
  </si>
  <si>
    <t>918</t>
  </si>
  <si>
    <t>BAZIC 1.88" X 109.3 Yards Industrial Clear Packing Tape (36/box)</t>
  </si>
  <si>
    <t>20764608009189</t>
  </si>
  <si>
    <t>764608009185</t>
  </si>
  <si>
    <t>920</t>
  </si>
  <si>
    <t>BAZIC 1.88" X 54.6 Yards Clear Packaging Tape</t>
  </si>
  <si>
    <t>20764608009202</t>
  </si>
  <si>
    <t>764608009208</t>
  </si>
  <si>
    <t>921</t>
  </si>
  <si>
    <t>BAZIC 1.88" X 109.3 Yards Clear Packaging Tape</t>
  </si>
  <si>
    <t>20764608009219</t>
  </si>
  <si>
    <t>764608009215</t>
  </si>
  <si>
    <t>922</t>
  </si>
  <si>
    <t>BAZIC 1.88" X 54.6 Yards Tan Packaging Tape</t>
  </si>
  <si>
    <t>20764608009226</t>
  </si>
  <si>
    <t>764608009222</t>
  </si>
  <si>
    <t>923</t>
  </si>
  <si>
    <t>BAZIC 1.88" X 109.3 Yards Tan Packaging Tape</t>
  </si>
  <si>
    <t>20764608009233</t>
  </si>
  <si>
    <t>764608009239</t>
  </si>
  <si>
    <t>924</t>
  </si>
  <si>
    <t>BAZIC 2.83" X 109.3 Yards Clear Packaging Tape</t>
  </si>
  <si>
    <t>20764608009240</t>
  </si>
  <si>
    <t>764608009246</t>
  </si>
  <si>
    <t>925</t>
  </si>
  <si>
    <t>BAZIC 1" X 36 Yard (1296") Double Sided Tape</t>
  </si>
  <si>
    <t>TAPE - DOUBLE SIDED</t>
  </si>
  <si>
    <t>4811412100</t>
  </si>
  <si>
    <t>20764608009257</t>
  </si>
  <si>
    <t>10764608009250</t>
  </si>
  <si>
    <t>764608009253</t>
  </si>
  <si>
    <t>926</t>
  </si>
  <si>
    <t>BAZIC 1" X 20 Yard (720") Double Sided Tape</t>
  </si>
  <si>
    <t>20764608009264</t>
  </si>
  <si>
    <t>10764608009267</t>
  </si>
  <si>
    <t>764608009260</t>
  </si>
  <si>
    <t>927</t>
  </si>
  <si>
    <t>BAZIC 3/4" X 1296" Crystal Clear Tape w/ Dispenser</t>
  </si>
  <si>
    <t>20764608009271</t>
  </si>
  <si>
    <t>10764608009274</t>
  </si>
  <si>
    <t>764608009277</t>
  </si>
  <si>
    <t>928</t>
  </si>
  <si>
    <t>BAZIC 3/4" X 1000" Crystal Clear Tape Refill (3/Pack)</t>
  </si>
  <si>
    <t>20764608009288</t>
  </si>
  <si>
    <t>10764608009281</t>
  </si>
  <si>
    <t>764608009284</t>
  </si>
  <si>
    <t>929</t>
  </si>
  <si>
    <t>BAZIC 3/4" X 500" Crystal Clear Tape (3/Pack)</t>
  </si>
  <si>
    <t>20764608009295</t>
  </si>
  <si>
    <t>10764608009298</t>
  </si>
  <si>
    <t>764608009291</t>
  </si>
  <si>
    <t>930</t>
  </si>
  <si>
    <t>BAZIC 3/4" X 500" Double Sided Permanent Tape w/ Dispenser</t>
  </si>
  <si>
    <t>20764608009301</t>
  </si>
  <si>
    <t>10764608009304</t>
  </si>
  <si>
    <t>764608009307</t>
  </si>
  <si>
    <t>936</t>
  </si>
  <si>
    <t>BAZIC 1.88" X 800" Clear Packaging Tape w/ Dispenser</t>
  </si>
  <si>
    <t>20764608009363</t>
  </si>
  <si>
    <t>10764608009366</t>
  </si>
  <si>
    <t>764608009369</t>
  </si>
  <si>
    <t>937</t>
  </si>
  <si>
    <t>BAZIC 1.88" X 800" Tan Packaging Tape w/ Dispenser</t>
  </si>
  <si>
    <t>20764608009370</t>
  </si>
  <si>
    <t>10764608009373</t>
  </si>
  <si>
    <t>764608009376</t>
  </si>
  <si>
    <t>938</t>
  </si>
  <si>
    <t>BAZIC 3/4" X 250" Invisible/Transparent Tape (3/Pack) w/ Floor Display</t>
  </si>
  <si>
    <t>20764608009387</t>
  </si>
  <si>
    <t>764608009383</t>
  </si>
  <si>
    <t>939</t>
  </si>
  <si>
    <t>BAZIC 3/4" X 250" Crystal Clear Tape (3/Pack) w/ Floor Display</t>
  </si>
  <si>
    <t>20764608009394</t>
  </si>
  <si>
    <t>764608009390</t>
  </si>
  <si>
    <t>940</t>
  </si>
  <si>
    <t>BAZIC 1" Core Desktop Tape Dispenser</t>
  </si>
  <si>
    <t>TAPE - DISPENSER</t>
  </si>
  <si>
    <t>20764608009400</t>
  </si>
  <si>
    <t>764608009406</t>
  </si>
  <si>
    <t>942-A</t>
  </si>
  <si>
    <t>BAZIC 1" Core Heavy Duty Desktop Tape Dispenser w/ 3/4" x 250" Tape Refill</t>
  </si>
  <si>
    <t>20764608009424</t>
  </si>
  <si>
    <t>764608009420</t>
  </si>
  <si>
    <t>943</t>
  </si>
  <si>
    <t>BAZIC Mini 1" Core Desktop Tape Dispenser w/ (3) 3/4" x 500" Tape Refill</t>
  </si>
  <si>
    <t>20764608009431</t>
  </si>
  <si>
    <t>764608009437</t>
  </si>
  <si>
    <t>945</t>
  </si>
  <si>
    <t>BAZIC 1.88" X 54.6 Yards Color Packaging Tape</t>
  </si>
  <si>
    <t>20764608009455</t>
  </si>
  <si>
    <t>764608009451</t>
  </si>
  <si>
    <t>950</t>
  </si>
  <si>
    <t>BAZIC 0.71" X 2160" (60 Yards) General Purpose Masking Tape</t>
  </si>
  <si>
    <t>TAPE - MASKING</t>
  </si>
  <si>
    <t>20764608009509</t>
  </si>
  <si>
    <t>764608009505</t>
  </si>
  <si>
    <t>951</t>
  </si>
  <si>
    <t>BAZIC 0.94" X 1440" (40 Yards) General Purpose Masking Tape</t>
  </si>
  <si>
    <t>20764608009516</t>
  </si>
  <si>
    <t>764608009512</t>
  </si>
  <si>
    <t>952</t>
  </si>
  <si>
    <t>BAZIC 0.94" X 2160" (60 Yards) General Purpose Masking Tape</t>
  </si>
  <si>
    <t>20764608009523</t>
  </si>
  <si>
    <t>764608009529</t>
  </si>
  <si>
    <t>953</t>
  </si>
  <si>
    <t>BAZIC 1.41" X 1080" (30 Yards) General Purpose Masking Tape</t>
  </si>
  <si>
    <t>20764608009530</t>
  </si>
  <si>
    <t>764608009536</t>
  </si>
  <si>
    <t>954</t>
  </si>
  <si>
    <t>BAZIC 1.41" X 2160" (60 Yards) General Purpose Masking Tape</t>
  </si>
  <si>
    <t>20764608009547</t>
  </si>
  <si>
    <t>764608009543</t>
  </si>
  <si>
    <t>955</t>
  </si>
  <si>
    <t>BAZIC 1.88" X 720" (20 Yards) General Purpose Masking Tape</t>
  </si>
  <si>
    <t>20764608009554</t>
  </si>
  <si>
    <t>764608009550</t>
  </si>
  <si>
    <t>956</t>
  </si>
  <si>
    <t>BAZIC 1.88" X 2160" (60 Yards) General Purpose Masking Tape</t>
  </si>
  <si>
    <t>20764608009561</t>
  </si>
  <si>
    <t>764608009567</t>
  </si>
  <si>
    <t>960</t>
  </si>
  <si>
    <t>BAZIC 1.88" X 3 Yards Glitter Tape</t>
  </si>
  <si>
    <t>TAPE - FASHION</t>
  </si>
  <si>
    <t>20764608009608</t>
  </si>
  <si>
    <t>764608009604</t>
  </si>
  <si>
    <t>970</t>
  </si>
  <si>
    <t>BAZIC 1.88" X 60 Yards Silver Duct Tape</t>
  </si>
  <si>
    <t>20764608009707</t>
  </si>
  <si>
    <t>764608009703</t>
  </si>
  <si>
    <t>971</t>
  </si>
  <si>
    <t>BAZIC 1.88" X 60 Yards Black Duct Tape</t>
  </si>
  <si>
    <t>20764608009714</t>
  </si>
  <si>
    <t>764608009710</t>
  </si>
  <si>
    <t>972</t>
  </si>
  <si>
    <t>BAZIC 1.88" X 60 Yards White Duct Tape</t>
  </si>
  <si>
    <t>20764608009721</t>
  </si>
  <si>
    <t>764608009727</t>
  </si>
  <si>
    <t>973</t>
  </si>
  <si>
    <t>BAZIC 1.88" X 60 Yards Blue Duct Tape</t>
  </si>
  <si>
    <t>20764608009738</t>
  </si>
  <si>
    <t>764608009734</t>
  </si>
  <si>
    <t>974</t>
  </si>
  <si>
    <t>BAZIC 1.88" X 60 Yards Green Duct Tape</t>
  </si>
  <si>
    <t>20764608009745</t>
  </si>
  <si>
    <t>764608009741</t>
  </si>
  <si>
    <t>975</t>
  </si>
  <si>
    <t>BAZIC 1.88" X 60 Yards Red Duct Tape</t>
  </si>
  <si>
    <t>20764608009752</t>
  </si>
  <si>
    <t>764608009758</t>
  </si>
  <si>
    <t>976</t>
  </si>
  <si>
    <t>BAZIC 1.88" X 60 Yards Yellow Duct Tape</t>
  </si>
  <si>
    <t>20764608009769</t>
  </si>
  <si>
    <t>764608009765</t>
  </si>
  <si>
    <t>977</t>
  </si>
  <si>
    <t>BAZIC 1.88" X 30 Yards Silver Duct Tape</t>
  </si>
  <si>
    <t>20764608009776</t>
  </si>
  <si>
    <t>764608009772</t>
  </si>
  <si>
    <t>978</t>
  </si>
  <si>
    <t>BAZIC 1.88" X 10 Yards Silver Duct Tape</t>
  </si>
  <si>
    <t>20764608009783</t>
  </si>
  <si>
    <t>764608009789</t>
  </si>
  <si>
    <t>979</t>
  </si>
  <si>
    <t>BAZIC 1.88" X 10 Yard Assorted Colored Duct Tape</t>
  </si>
  <si>
    <t>20764608009790</t>
  </si>
  <si>
    <t>764608009796</t>
  </si>
  <si>
    <t>980</t>
  </si>
  <si>
    <t>BAZIC 1" X 200" Double Sided Foam Mounting Tape</t>
  </si>
  <si>
    <t>20764608009806</t>
  </si>
  <si>
    <t>10764608009809</t>
  </si>
  <si>
    <t>764608009802</t>
  </si>
  <si>
    <t>981</t>
  </si>
  <si>
    <t>BAZIC 0.5" X 200" Double Sided Foam Mounting Tape (2/Pack)</t>
  </si>
  <si>
    <t>20764608009813</t>
  </si>
  <si>
    <t>10764608009816</t>
  </si>
  <si>
    <t>764608009819</t>
  </si>
  <si>
    <t>989</t>
  </si>
  <si>
    <t>BAZIC 1" X 60" Double Sided Clear Mounting Tape</t>
  </si>
  <si>
    <t>20764608009899</t>
  </si>
  <si>
    <t>10764608009892</t>
  </si>
  <si>
    <t>764608009895</t>
  </si>
  <si>
    <t>991</t>
  </si>
  <si>
    <t>BAZIC Non-Slip Grip Premium Comfort Packaging Tape Dispenser</t>
  </si>
  <si>
    <t>8422309191</t>
  </si>
  <si>
    <t>20764608009912</t>
  </si>
  <si>
    <t>764608009918</t>
  </si>
  <si>
    <t>992</t>
  </si>
  <si>
    <t>BAZIC Packaging Tape Dispenser w/ (2) 1.88" X 54.6 Yards Super Clear Tape</t>
  </si>
  <si>
    <t>20764608009929</t>
  </si>
  <si>
    <t>764608009925</t>
  </si>
  <si>
    <t>4846</t>
  </si>
  <si>
    <t>K3CD</t>
  </si>
  <si>
    <t>3-Slot Tower Display of Coloring Books</t>
  </si>
  <si>
    <t>00008890811003</t>
  </si>
  <si>
    <t>0889081100</t>
  </si>
  <si>
    <t>K3PD</t>
  </si>
  <si>
    <t>3-Slot Tower Display of Puzzle Books</t>
  </si>
  <si>
    <t>00008890833005</t>
  </si>
  <si>
    <t>0889083300</t>
  </si>
  <si>
    <t>K6CD</t>
  </si>
  <si>
    <t>6-Slot Floor Display for Coloring Books</t>
  </si>
  <si>
    <t>00008890861008</t>
  </si>
  <si>
    <t>0889086100</t>
  </si>
  <si>
    <t>K7PD</t>
  </si>
  <si>
    <t>7-Slot Floor Display for Puzzle Books</t>
  </si>
  <si>
    <t>00008890873001</t>
  </si>
  <si>
    <t>0889087300</t>
  </si>
  <si>
    <t>L-1</t>
  </si>
  <si>
    <t>BAZIC 12" X 16" For Sale Sign</t>
  </si>
  <si>
    <t>20764608043510</t>
  </si>
  <si>
    <t>10764608043513</t>
  </si>
  <si>
    <t>764608043516</t>
  </si>
  <si>
    <t>L-10</t>
  </si>
  <si>
    <t>BAZIC 12" X 16" Beware of Dog Sign</t>
  </si>
  <si>
    <t>20764608043558</t>
  </si>
  <si>
    <t>10764608043551</t>
  </si>
  <si>
    <t>764608043554</t>
  </si>
  <si>
    <t>L-11</t>
  </si>
  <si>
    <t>BAZIC 12" X 16" Never Mind The Dog Beware of Owner Sign</t>
  </si>
  <si>
    <t>3929909996</t>
  </si>
  <si>
    <t>20764608043589</t>
  </si>
  <si>
    <t>10764608043582</t>
  </si>
  <si>
    <t>764608043585</t>
  </si>
  <si>
    <t>L-12</t>
  </si>
  <si>
    <t>BAZIC 12" X 16" Keep Out Sign</t>
  </si>
  <si>
    <t>20764608043596</t>
  </si>
  <si>
    <t>10764608043599</t>
  </si>
  <si>
    <t>764608043592</t>
  </si>
  <si>
    <t>L-13</t>
  </si>
  <si>
    <t>BAZIC  12" X 16" No Trespassing Sign</t>
  </si>
  <si>
    <t>20764608043602</t>
  </si>
  <si>
    <t>10764608043605</t>
  </si>
  <si>
    <t>764608043608</t>
  </si>
  <si>
    <t>L-14</t>
  </si>
  <si>
    <t>BAZIC 12" X 16" No Parking Sign</t>
  </si>
  <si>
    <t>20764608043619</t>
  </si>
  <si>
    <t>10764608043612</t>
  </si>
  <si>
    <t>764608043615</t>
  </si>
  <si>
    <t>L-15</t>
  </si>
  <si>
    <t>BAZIC 12" X 16" No Smoking Sign</t>
  </si>
  <si>
    <t>20764608043626</t>
  </si>
  <si>
    <t>10764608043629</t>
  </si>
  <si>
    <t>764608043622</t>
  </si>
  <si>
    <t>L-16</t>
  </si>
  <si>
    <t>BAZIC 12" X 16" Yard Sale Sign</t>
  </si>
  <si>
    <t>20764608043633</t>
  </si>
  <si>
    <t>10764608043636</t>
  </si>
  <si>
    <t>764608043639</t>
  </si>
  <si>
    <t>L-17</t>
  </si>
  <si>
    <t>BAZIC 12" x 16" Exit Sign</t>
  </si>
  <si>
    <t>20764608043640</t>
  </si>
  <si>
    <t>10764608043643</t>
  </si>
  <si>
    <t>764608043646</t>
  </si>
  <si>
    <t>L-19</t>
  </si>
  <si>
    <t>BAZIC 12" X 16" Private Property No Trespassing Sign</t>
  </si>
  <si>
    <t>20764608043657</t>
  </si>
  <si>
    <t>10764608043650</t>
  </si>
  <si>
    <t>764608043653</t>
  </si>
  <si>
    <t>L-2</t>
  </si>
  <si>
    <t>BAZIC 12" X 16" For Sale Sign (2-Line)</t>
  </si>
  <si>
    <t>20764608043527</t>
  </si>
  <si>
    <t>10764608043520</t>
  </si>
  <si>
    <t>764608043523</t>
  </si>
  <si>
    <t>L-20</t>
  </si>
  <si>
    <t>BAZIC 12" X 16" Help Wanted Sign</t>
  </si>
  <si>
    <t>20764608043664</t>
  </si>
  <si>
    <t>10764608043667</t>
  </si>
  <si>
    <t>764608043660</t>
  </si>
  <si>
    <t>L-23</t>
  </si>
  <si>
    <t>BAZIC 12" X 16" Business Hours Sign</t>
  </si>
  <si>
    <t>20764608043671</t>
  </si>
  <si>
    <t>10764608043674</t>
  </si>
  <si>
    <t>764608043677</t>
  </si>
  <si>
    <t>L-24</t>
  </si>
  <si>
    <t>BAZIC 12" X 16" Open Sign w/ Closed Sign on Back</t>
  </si>
  <si>
    <t>20764608043688</t>
  </si>
  <si>
    <t>10764608043681</t>
  </si>
  <si>
    <t>764608043684</t>
  </si>
  <si>
    <t>L-29</t>
  </si>
  <si>
    <t>BAZIC 12" X 16" Employees Only Sign</t>
  </si>
  <si>
    <t>20764608043701</t>
  </si>
  <si>
    <t>10764608043704</t>
  </si>
  <si>
    <t>764608043707</t>
  </si>
  <si>
    <t>L-3</t>
  </si>
  <si>
    <t>BAZIC 12" X 16" Garage Sale Sign</t>
  </si>
  <si>
    <t>20764608043534</t>
  </si>
  <si>
    <t>10764608043537</t>
  </si>
  <si>
    <t>764608043530</t>
  </si>
  <si>
    <t>L-31</t>
  </si>
  <si>
    <t>BAZIC 12" X 16" Se Vende Sign</t>
  </si>
  <si>
    <t>20764608043725</t>
  </si>
  <si>
    <t>10764608043728</t>
  </si>
  <si>
    <t>764608043721</t>
  </si>
  <si>
    <t>L-4</t>
  </si>
  <si>
    <t>BAZIC 12" X 16" For Rent Sign</t>
  </si>
  <si>
    <t>20764608043541</t>
  </si>
  <si>
    <t>10764608043544</t>
  </si>
  <si>
    <t>764608043547</t>
  </si>
  <si>
    <t>L-42</t>
  </si>
  <si>
    <t>BAZIC 12" X 16" Tow Away Sign</t>
  </si>
  <si>
    <t>20764608043749</t>
  </si>
  <si>
    <t>10764608043742</t>
  </si>
  <si>
    <t>764608043745</t>
  </si>
  <si>
    <t>L-46</t>
  </si>
  <si>
    <t>BAZIC 12" X 16" Se Renta Sign</t>
  </si>
  <si>
    <t>20764608043763</t>
  </si>
  <si>
    <t>10764608043766</t>
  </si>
  <si>
    <t>764608043769</t>
  </si>
  <si>
    <t>L-50</t>
  </si>
  <si>
    <t>BAZIC 12" X 16" Abierto Sign w/ Cerrado Sign on Back</t>
  </si>
  <si>
    <t>20764608043770</t>
  </si>
  <si>
    <t>10764608043773</t>
  </si>
  <si>
    <t>764608043776</t>
  </si>
  <si>
    <t>L-55</t>
  </si>
  <si>
    <t>BAZIC 12" X 16" Security Notice Sign</t>
  </si>
  <si>
    <t>20764608043800</t>
  </si>
  <si>
    <t>10764608043803</t>
  </si>
  <si>
    <t>764608043806</t>
  </si>
  <si>
    <t>L-9</t>
  </si>
  <si>
    <t>BAZIC 12" X 16" For Lease Sign</t>
  </si>
  <si>
    <t>20764608043572</t>
  </si>
  <si>
    <t>10764608043575</t>
  </si>
  <si>
    <t>764608043578</t>
  </si>
  <si>
    <t>NWTB</t>
  </si>
  <si>
    <t>BAZIC Non Woven Tote Bag</t>
  </si>
  <si>
    <t>NWTB CASE</t>
  </si>
  <si>
    <t>Q514</t>
  </si>
  <si>
    <t>BAZIC 100 Ct. Quad-Ruled 4-1" Spiral Notebook(PDQ)</t>
  </si>
  <si>
    <t>40764608005147</t>
  </si>
  <si>
    <t>4005</t>
  </si>
  <si>
    <t>Q565</t>
  </si>
  <si>
    <t>BAZIC C/R 100 Ct. Filler Paper(PDQ)</t>
  </si>
  <si>
    <t>40764608005659</t>
  </si>
  <si>
    <t>4015</t>
  </si>
  <si>
    <t>Q566</t>
  </si>
  <si>
    <t>BAZIC W/R 100 Ct. Filler Paper(PDQ)</t>
  </si>
  <si>
    <t>40764608005666</t>
  </si>
  <si>
    <t>4016</t>
  </si>
  <si>
    <t>Q569</t>
  </si>
  <si>
    <t>BAZIC 100 Ct. 4-1" Quad-Ruled Filler Paper(PDQ)</t>
  </si>
  <si>
    <t>40764608005697</t>
  </si>
  <si>
    <t>4006</t>
  </si>
  <si>
    <t>Q578</t>
  </si>
  <si>
    <t>BAZIC 80 Ct. 8.5" X 11" Reversible 4"/5" Quad Ruled Wireless Notebook(PDQ)</t>
  </si>
  <si>
    <t>40764608005789</t>
  </si>
  <si>
    <t>Q581</t>
  </si>
  <si>
    <t>BAZIC C/R 80 Ct. 1-Subject Wireless Notebook(PDQ)</t>
  </si>
  <si>
    <t>40764608005819</t>
  </si>
  <si>
    <t>Q582</t>
  </si>
  <si>
    <t>BAZIC W/R 80 Ct. 1-Subject Wireless Notebook(PDQ)</t>
  </si>
  <si>
    <t>40764608005826</t>
  </si>
  <si>
    <t>S-1</t>
  </si>
  <si>
    <t>BAZIC 9" X 12" For Sale Sign</t>
  </si>
  <si>
    <t>20764608043008</t>
  </si>
  <si>
    <t>10764608043001</t>
  </si>
  <si>
    <t>764608043004</t>
  </si>
  <si>
    <t>S-10</t>
  </si>
  <si>
    <t>BAZIC 9" X 12" Beware of Dog Sign</t>
  </si>
  <si>
    <t>20764608043046</t>
  </si>
  <si>
    <t>10764608043049</t>
  </si>
  <si>
    <t>764608043042</t>
  </si>
  <si>
    <t>S-11</t>
  </si>
  <si>
    <t>BAZIC 9" X 12" Never Mind The Dog Beware of Owner Sign</t>
  </si>
  <si>
    <t>20764608043145</t>
  </si>
  <si>
    <t>10764608043148</t>
  </si>
  <si>
    <t>764608043141</t>
  </si>
  <si>
    <t>S-12</t>
  </si>
  <si>
    <t>BAZIC 9" X 12" Keep Out Sign</t>
  </si>
  <si>
    <t>20764608043183</t>
  </si>
  <si>
    <t>10764608043186</t>
  </si>
  <si>
    <t>764608043189</t>
  </si>
  <si>
    <t>S-13</t>
  </si>
  <si>
    <t>BAZIC 9" X 12" No Trespassing Sign</t>
  </si>
  <si>
    <t>20764608043053</t>
  </si>
  <si>
    <t>10764608043056</t>
  </si>
  <si>
    <t>764608043059</t>
  </si>
  <si>
    <t>S-14</t>
  </si>
  <si>
    <t>BAZIC 9" X 12" No Parking Sign</t>
  </si>
  <si>
    <t>20764608043060</t>
  </si>
  <si>
    <t>10764608043063</t>
  </si>
  <si>
    <t>764608043066</t>
  </si>
  <si>
    <t>S-15</t>
  </si>
  <si>
    <t>BAZIC 9" X 12" No Smoking Sign</t>
  </si>
  <si>
    <t>20764608043077</t>
  </si>
  <si>
    <t>10764608043070</t>
  </si>
  <si>
    <t>764608043073</t>
  </si>
  <si>
    <t>S-16</t>
  </si>
  <si>
    <t>BAZIC 9" X 12" Yard Sale Sign</t>
  </si>
  <si>
    <t>20764608043084</t>
  </si>
  <si>
    <t>10764608043087</t>
  </si>
  <si>
    <t>764608043080</t>
  </si>
  <si>
    <t>S-17</t>
  </si>
  <si>
    <t>BAZIC 9" X 12" Exit Sign</t>
  </si>
  <si>
    <t>20764608043190</t>
  </si>
  <si>
    <t>10764608043193</t>
  </si>
  <si>
    <t>764608043196</t>
  </si>
  <si>
    <t>S-19</t>
  </si>
  <si>
    <t>BAZIC 9" X 12" Private Property No Trespassing Sign</t>
  </si>
  <si>
    <t>20764608043152</t>
  </si>
  <si>
    <t>10764608043155</t>
  </si>
  <si>
    <t>764608043158</t>
  </si>
  <si>
    <t>S-2</t>
  </si>
  <si>
    <t>BAZIC 9" X 12" For Sale Sign (2-Line)</t>
  </si>
  <si>
    <t>20764608043015</t>
  </si>
  <si>
    <t>10764608043018</t>
  </si>
  <si>
    <t>764608043011</t>
  </si>
  <si>
    <t>S-20</t>
  </si>
  <si>
    <t>BAZIC 9" X 12" Help Wanted Sign</t>
  </si>
  <si>
    <t>20764608043206</t>
  </si>
  <si>
    <t>10764608043209</t>
  </si>
  <si>
    <t>764608043202</t>
  </si>
  <si>
    <t>S-23</t>
  </si>
  <si>
    <t>BAZIC 9" X 12" Business Hours Sign</t>
  </si>
  <si>
    <t>20764608043169</t>
  </si>
  <si>
    <t>10764608043162</t>
  </si>
  <si>
    <t>764608043165</t>
  </si>
  <si>
    <t>S-24</t>
  </si>
  <si>
    <t>BAZIC 9" X 12" Open Sign w/ Closed Sign on Back</t>
  </si>
  <si>
    <t>20764608043091</t>
  </si>
  <si>
    <t>10764608043094</t>
  </si>
  <si>
    <t>764608043097</t>
  </si>
  <si>
    <t>S-28</t>
  </si>
  <si>
    <t>BAZIC 9" X 12" Emergency Exit Sign</t>
  </si>
  <si>
    <t>20764608043213</t>
  </si>
  <si>
    <t>10764608043216</t>
  </si>
  <si>
    <t>764608043219</t>
  </si>
  <si>
    <t>S-29</t>
  </si>
  <si>
    <t>BAZIC 9" X 12" Employees Only Sign</t>
  </si>
  <si>
    <t>20764608043220</t>
  </si>
  <si>
    <t>10764608043223</t>
  </si>
  <si>
    <t>764608043226</t>
  </si>
  <si>
    <t>S-3</t>
  </si>
  <si>
    <t>BAZIC 9" X 12" Garage Sale Sign</t>
  </si>
  <si>
    <t>20764608043022</t>
  </si>
  <si>
    <t>10764608043025</t>
  </si>
  <si>
    <t>764608043028</t>
  </si>
  <si>
    <t>S-30</t>
  </si>
  <si>
    <t>BAZIC 9" X 12" No Soliciting Sign</t>
  </si>
  <si>
    <t>20764608043237</t>
  </si>
  <si>
    <t>10764608043230</t>
  </si>
  <si>
    <t>764608043233</t>
  </si>
  <si>
    <t>S-31</t>
  </si>
  <si>
    <t>BAZIC 9" X 12" Se Vende Sign</t>
  </si>
  <si>
    <t>20764608043107</t>
  </si>
  <si>
    <t>10764608043100</t>
  </si>
  <si>
    <t>764608043103</t>
  </si>
  <si>
    <t>S-32</t>
  </si>
  <si>
    <t>BAZIC 9" X 12" No Fumar Sign</t>
  </si>
  <si>
    <t>20764608043244</t>
  </si>
  <si>
    <t>10764608043247</t>
  </si>
  <si>
    <t>764608043240</t>
  </si>
  <si>
    <t>S-4</t>
  </si>
  <si>
    <t>BAZIC 9" X 12" For Rent Sign</t>
  </si>
  <si>
    <t>20764608043039</t>
  </si>
  <si>
    <t>10764608043032</t>
  </si>
  <si>
    <t>764608043035</t>
  </si>
  <si>
    <t>S-42</t>
  </si>
  <si>
    <t>BAZIC 9" X 12" Tow Away Sign</t>
  </si>
  <si>
    <t>20764608043251</t>
  </si>
  <si>
    <t>10764608043254</t>
  </si>
  <si>
    <t>764608043257</t>
  </si>
  <si>
    <t>S-45</t>
  </si>
  <si>
    <t>BAZIC 9" X 12" We Reserve The Right To Refuse Service To Anyone Sign</t>
  </si>
  <si>
    <t>20764608043268</t>
  </si>
  <si>
    <t>10764608043261</t>
  </si>
  <si>
    <t>764608043264</t>
  </si>
  <si>
    <t>S-46</t>
  </si>
  <si>
    <t>BAZIC 9" X 12" Se Renta Sign</t>
  </si>
  <si>
    <t>20764608043114</t>
  </si>
  <si>
    <t>10764608043117</t>
  </si>
  <si>
    <t>764608043110</t>
  </si>
  <si>
    <t>S-50</t>
  </si>
  <si>
    <t>BAZIC 9" X 12" Abierto Sign w/ Cerrado Sign on Back</t>
  </si>
  <si>
    <t>20764608043121</t>
  </si>
  <si>
    <t>10764608043124</t>
  </si>
  <si>
    <t>764608043127</t>
  </si>
  <si>
    <t>S-52</t>
  </si>
  <si>
    <t>BAZIC 9" X 12" No Exchange No Refunds Sign</t>
  </si>
  <si>
    <t>20764608043275</t>
  </si>
  <si>
    <t>10764608043278</t>
  </si>
  <si>
    <t>764608043271</t>
  </si>
  <si>
    <t>S-53</t>
  </si>
  <si>
    <t>BAZIC 9" X 12" No Intercambios No Se Devuelve El Dinero Sign</t>
  </si>
  <si>
    <t>20764608043282</t>
  </si>
  <si>
    <t>10764608043285</t>
  </si>
  <si>
    <t>764608043288</t>
  </si>
  <si>
    <t>S-55</t>
  </si>
  <si>
    <t>BAZIC 9" x 12" Security Notice Sign</t>
  </si>
  <si>
    <t>20764608043299</t>
  </si>
  <si>
    <t>10764608043292</t>
  </si>
  <si>
    <t>764608043295</t>
  </si>
  <si>
    <t>S-9</t>
  </si>
  <si>
    <t>BAZIC 9" X 12" For Lease Sign</t>
  </si>
  <si>
    <t>20764608043138</t>
  </si>
  <si>
    <t>10764608043131</t>
  </si>
  <si>
    <t>764608043134</t>
  </si>
  <si>
    <t>MSRP PC</t>
  </si>
  <si>
    <t>PFA Member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</si>
</sst>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0" fontId="0" fillId="0" borderId="1" xfId="0" applyBorder="1"/>
    <xf numFmtId="0" fontId="0" fillId="0" borderId="2" xfId="0" applyBorder="1"/>
    <xf numFmtId="164" fontId="0" fillId="2" borderId="0" xfId="0" applyNumberFormat="1" applyFill="1"/>
    <xf numFmtId="164" fontId="0" fillId="3" borderId="0" xfId="0" applyNumberFormat="1" applyFill="1"/>
    <xf numFmtId="49" fontId="1" fillId="4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0" fontId="1" fillId="4" borderId="1" xfId="0" applyFont="1" applyFill="1" applyBorder="1"/>
    <xf numFmtId="0" fontId="1" fillId="4" borderId="2" xfId="0" applyFont="1" applyFill="1" applyBorder="1"/>
    <xf numFmtId="49" fontId="1" fillId="4" borderId="1" xfId="0" applyNumberFormat="1" applyFont="1" applyFill="1" applyBorder="1"/>
    <xf numFmtId="49" fontId="1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9D3C-7592-4633-AF8C-D6D83ED240F0}">
  <dimension ref="A1:AC1515"/>
  <sheetViews>
    <sheetView tabSelected="1" workbookViewId="0">
      <selection activeCell="B7" sqref="B7"/>
    </sheetView>
  </sheetViews>
  <sheetFormatPr defaultRowHeight="15" x14ac:dyDescent="0.25"/>
  <cols>
    <col min="1" max="1" width="9.140625" style="1"/>
    <col min="2" max="2" width="55.28515625" customWidth="1"/>
    <col min="3" max="3" width="14.140625" customWidth="1"/>
    <col min="4" max="4" width="11.140625" customWidth="1"/>
    <col min="5" max="5" width="11.42578125" style="6" bestFit="1" customWidth="1"/>
    <col min="6" max="6" width="19.7109375" style="7" bestFit="1" customWidth="1"/>
    <col min="7" max="7" width="9.140625" style="4"/>
    <col min="8" max="8" width="9.140625" style="5"/>
    <col min="14" max="14" width="9.140625" style="4"/>
    <col min="18" max="18" width="9.140625" style="5"/>
    <col min="24" max="24" width="9.140625" style="2"/>
    <col min="25" max="25" width="9.140625" style="1"/>
    <col min="26" max="26" width="9.140625" style="3"/>
    <col min="28" max="28" width="9.140625" style="1"/>
  </cols>
  <sheetData>
    <row r="1" spans="1:29" s="9" customFormat="1" x14ac:dyDescent="0.25">
      <c r="A1" s="8" t="s">
        <v>0</v>
      </c>
      <c r="B1" s="9" t="s">
        <v>1</v>
      </c>
      <c r="C1" s="9" t="s">
        <v>2</v>
      </c>
      <c r="D1" s="9" t="s">
        <v>5</v>
      </c>
      <c r="E1" s="10" t="s">
        <v>7097</v>
      </c>
      <c r="F1" s="10" t="s">
        <v>7098</v>
      </c>
      <c r="G1" s="11" t="s">
        <v>7</v>
      </c>
      <c r="H1" s="12" t="s">
        <v>14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1" t="s">
        <v>15</v>
      </c>
      <c r="O1" s="9" t="s">
        <v>16</v>
      </c>
      <c r="P1" s="9" t="s">
        <v>17</v>
      </c>
      <c r="Q1" s="9" t="s">
        <v>18</v>
      </c>
      <c r="R1" s="12" t="s">
        <v>19</v>
      </c>
      <c r="S1" s="9" t="s">
        <v>21</v>
      </c>
      <c r="T1" s="9" t="s">
        <v>22</v>
      </c>
      <c r="U1" s="9" t="s">
        <v>23</v>
      </c>
      <c r="V1" s="9" t="s">
        <v>24</v>
      </c>
      <c r="W1" s="9" t="s">
        <v>25</v>
      </c>
      <c r="X1" s="13" t="s">
        <v>13</v>
      </c>
      <c r="Y1" s="8" t="s">
        <v>20</v>
      </c>
      <c r="Z1" s="14" t="s">
        <v>26</v>
      </c>
      <c r="AA1" s="9" t="s">
        <v>6</v>
      </c>
      <c r="AB1" s="8" t="s">
        <v>3</v>
      </c>
      <c r="AC1" s="9" t="s">
        <v>4</v>
      </c>
    </row>
    <row r="2" spans="1:29" x14ac:dyDescent="0.25">
      <c r="A2" s="1" t="s">
        <v>27</v>
      </c>
      <c r="B2" t="s">
        <v>28</v>
      </c>
      <c r="C2" t="s">
        <v>29</v>
      </c>
      <c r="D2" t="str">
        <f>HYPERLINK("http://image.bazic.com/01707.jpg","CLICK HERE")</f>
        <v>CLICK HERE</v>
      </c>
      <c r="E2" s="6">
        <v>4.99</v>
      </c>
      <c r="F2" s="7">
        <v>1.05</v>
      </c>
      <c r="G2" s="4">
        <v>48</v>
      </c>
      <c r="I2">
        <v>15.75</v>
      </c>
      <c r="J2">
        <v>11</v>
      </c>
      <c r="K2">
        <v>5.25</v>
      </c>
      <c r="L2">
        <v>0.52637</v>
      </c>
      <c r="M2">
        <v>13.76</v>
      </c>
      <c r="S2">
        <v>7.75</v>
      </c>
      <c r="T2">
        <v>0.25</v>
      </c>
      <c r="U2">
        <v>10.75</v>
      </c>
      <c r="V2">
        <v>1.205E-2</v>
      </c>
      <c r="W2">
        <v>0.27800000000000002</v>
      </c>
      <c r="X2" s="2" t="s">
        <v>32</v>
      </c>
      <c r="Z2" s="3" t="s">
        <v>33</v>
      </c>
      <c r="AA2">
        <v>100</v>
      </c>
      <c r="AB2" s="1" t="s">
        <v>30</v>
      </c>
      <c r="AC2" t="s">
        <v>31</v>
      </c>
    </row>
    <row r="3" spans="1:29" x14ac:dyDescent="0.25">
      <c r="A3" s="1" t="s">
        <v>34</v>
      </c>
      <c r="B3" t="s">
        <v>35</v>
      </c>
      <c r="C3" t="s">
        <v>36</v>
      </c>
      <c r="D3" t="str">
        <f>HYPERLINK("http://image.bazic.com/1011.jpg","CLICK HERE")</f>
        <v>CLICK HERE</v>
      </c>
      <c r="E3" s="6">
        <v>16.989999999999998</v>
      </c>
      <c r="F3" s="7">
        <v>8.25</v>
      </c>
      <c r="G3" s="4">
        <v>24</v>
      </c>
      <c r="I3">
        <v>18.5</v>
      </c>
      <c r="J3">
        <v>14</v>
      </c>
      <c r="K3">
        <v>15.75</v>
      </c>
      <c r="L3">
        <v>2.3606799999999999</v>
      </c>
      <c r="M3">
        <v>22.08</v>
      </c>
      <c r="S3">
        <v>12</v>
      </c>
      <c r="T3">
        <v>5.5</v>
      </c>
      <c r="U3">
        <v>17</v>
      </c>
      <c r="V3">
        <v>0.64931000000000005</v>
      </c>
      <c r="W3">
        <v>0.86</v>
      </c>
      <c r="X3" s="2" t="s">
        <v>39</v>
      </c>
      <c r="Z3" s="3" t="s">
        <v>40</v>
      </c>
      <c r="AA3">
        <v>36</v>
      </c>
      <c r="AB3" s="1" t="s">
        <v>37</v>
      </c>
      <c r="AC3" t="s">
        <v>38</v>
      </c>
    </row>
    <row r="4" spans="1:29" x14ac:dyDescent="0.25">
      <c r="A4" s="1" t="s">
        <v>41</v>
      </c>
      <c r="B4" t="s">
        <v>42</v>
      </c>
      <c r="C4" t="s">
        <v>36</v>
      </c>
      <c r="D4" t="str">
        <f>HYPERLINK("http://image.bazic.com/1019.jpg","CLICK HERE")</f>
        <v>CLICK HERE</v>
      </c>
      <c r="E4" s="6">
        <v>13.99</v>
      </c>
      <c r="F4" s="7">
        <v>6.75</v>
      </c>
      <c r="G4" s="4">
        <v>24</v>
      </c>
      <c r="I4">
        <v>17.25</v>
      </c>
      <c r="J4">
        <v>13.5</v>
      </c>
      <c r="K4">
        <v>14</v>
      </c>
      <c r="L4">
        <v>1.88672</v>
      </c>
      <c r="M4">
        <v>16.420000000000002</v>
      </c>
      <c r="S4">
        <v>12</v>
      </c>
      <c r="T4">
        <v>4</v>
      </c>
      <c r="U4">
        <v>15</v>
      </c>
      <c r="V4">
        <v>0.41666999999999998</v>
      </c>
      <c r="W4">
        <v>0.62</v>
      </c>
      <c r="X4" s="2" t="s">
        <v>44</v>
      </c>
      <c r="Z4" s="3" t="s">
        <v>45</v>
      </c>
      <c r="AA4">
        <v>45</v>
      </c>
      <c r="AB4" s="1" t="s">
        <v>43</v>
      </c>
      <c r="AC4" t="s">
        <v>38</v>
      </c>
    </row>
    <row r="5" spans="1:29" x14ac:dyDescent="0.25">
      <c r="A5" s="1" t="s">
        <v>46</v>
      </c>
      <c r="B5" t="s">
        <v>47</v>
      </c>
      <c r="C5" t="s">
        <v>36</v>
      </c>
      <c r="D5" t="str">
        <f>HYPERLINK("http://image.bazic.com/1030.jpg","CLICK HERE")</f>
        <v>CLICK HERE</v>
      </c>
      <c r="E5" s="6">
        <v>10.99</v>
      </c>
      <c r="F5" s="7">
        <v>5.85</v>
      </c>
      <c r="G5" s="4">
        <v>12</v>
      </c>
      <c r="I5">
        <v>17</v>
      </c>
      <c r="J5">
        <v>13</v>
      </c>
      <c r="K5">
        <v>6</v>
      </c>
      <c r="L5">
        <v>0.76736000000000004</v>
      </c>
      <c r="M5">
        <v>7.76</v>
      </c>
      <c r="S5">
        <v>11.5</v>
      </c>
      <c r="T5">
        <v>0.25</v>
      </c>
      <c r="U5">
        <v>20</v>
      </c>
      <c r="V5">
        <v>3.3279999999999997E-2</v>
      </c>
      <c r="W5">
        <v>0.56000000000000005</v>
      </c>
      <c r="X5" s="2" t="s">
        <v>49</v>
      </c>
      <c r="Z5" s="3" t="s">
        <v>50</v>
      </c>
      <c r="AA5">
        <v>80</v>
      </c>
      <c r="AB5" s="1" t="s">
        <v>48</v>
      </c>
      <c r="AC5" t="s">
        <v>38</v>
      </c>
    </row>
    <row r="6" spans="1:29" x14ac:dyDescent="0.25">
      <c r="A6" s="1" t="s">
        <v>51</v>
      </c>
      <c r="B6" t="s">
        <v>52</v>
      </c>
      <c r="C6" t="s">
        <v>36</v>
      </c>
      <c r="D6" t="str">
        <f>HYPERLINK("http://image.bazic.com/1031.jpg","CLICK HERE")</f>
        <v>CLICK HERE</v>
      </c>
      <c r="E6" s="6">
        <v>10.99</v>
      </c>
      <c r="F6" s="7">
        <v>5.85</v>
      </c>
      <c r="G6" s="4">
        <v>12</v>
      </c>
      <c r="I6">
        <v>17.5</v>
      </c>
      <c r="J6">
        <v>13.25</v>
      </c>
      <c r="K6">
        <v>6</v>
      </c>
      <c r="L6">
        <v>0.80511999999999995</v>
      </c>
      <c r="M6">
        <v>7.76</v>
      </c>
      <c r="S6">
        <v>11.5</v>
      </c>
      <c r="T6">
        <v>0.25</v>
      </c>
      <c r="U6">
        <v>20</v>
      </c>
      <c r="V6">
        <v>3.3279999999999997E-2</v>
      </c>
      <c r="W6">
        <v>0.56000000000000005</v>
      </c>
      <c r="X6" s="2" t="s">
        <v>53</v>
      </c>
      <c r="Z6" s="3" t="s">
        <v>54</v>
      </c>
      <c r="AA6">
        <v>80</v>
      </c>
      <c r="AB6" s="1" t="s">
        <v>48</v>
      </c>
      <c r="AC6" t="s">
        <v>38</v>
      </c>
    </row>
    <row r="7" spans="1:29" x14ac:dyDescent="0.25">
      <c r="A7" s="1" t="s">
        <v>55</v>
      </c>
      <c r="B7" t="s">
        <v>56</v>
      </c>
      <c r="C7" t="s">
        <v>36</v>
      </c>
      <c r="D7" t="str">
        <f>HYPERLINK("http://image.bazic.com/1032.jpg","CLICK HERE")</f>
        <v>CLICK HERE</v>
      </c>
      <c r="E7" s="6">
        <v>10.99</v>
      </c>
      <c r="F7" s="7">
        <v>5.85</v>
      </c>
      <c r="G7" s="4">
        <v>12</v>
      </c>
      <c r="I7">
        <v>17.75</v>
      </c>
      <c r="J7">
        <v>13</v>
      </c>
      <c r="K7">
        <v>6</v>
      </c>
      <c r="L7">
        <v>0.80122000000000004</v>
      </c>
      <c r="M7">
        <v>7.86</v>
      </c>
      <c r="S7">
        <v>11.5</v>
      </c>
      <c r="T7">
        <v>0.25</v>
      </c>
      <c r="U7">
        <v>20</v>
      </c>
      <c r="V7">
        <v>3.3279999999999997E-2</v>
      </c>
      <c r="W7">
        <v>0.6</v>
      </c>
      <c r="X7" s="2" t="s">
        <v>57</v>
      </c>
      <c r="Z7" s="3" t="s">
        <v>58</v>
      </c>
      <c r="AA7">
        <v>80</v>
      </c>
      <c r="AB7" s="1" t="s">
        <v>48</v>
      </c>
      <c r="AC7" t="s">
        <v>38</v>
      </c>
    </row>
    <row r="8" spans="1:29" x14ac:dyDescent="0.25">
      <c r="A8" s="1" t="s">
        <v>59</v>
      </c>
      <c r="B8" t="s">
        <v>60</v>
      </c>
      <c r="C8" t="s">
        <v>36</v>
      </c>
      <c r="D8" t="str">
        <f>HYPERLINK("http://image.bazic.com/1033.jpg","CLICK HERE")</f>
        <v>CLICK HERE</v>
      </c>
      <c r="E8" s="6">
        <v>10.99</v>
      </c>
      <c r="F8" s="7">
        <v>5.85</v>
      </c>
      <c r="G8" s="4">
        <v>12</v>
      </c>
      <c r="I8">
        <v>17.25</v>
      </c>
      <c r="J8">
        <v>13</v>
      </c>
      <c r="K8">
        <v>5.5</v>
      </c>
      <c r="L8">
        <v>0.71375999999999995</v>
      </c>
      <c r="M8">
        <v>7.92</v>
      </c>
      <c r="S8">
        <v>11.5</v>
      </c>
      <c r="T8">
        <v>0.25</v>
      </c>
      <c r="U8">
        <v>20</v>
      </c>
      <c r="V8">
        <v>3.3279999999999997E-2</v>
      </c>
      <c r="W8">
        <v>0.57999999999999996</v>
      </c>
      <c r="X8" s="2" t="s">
        <v>61</v>
      </c>
      <c r="Z8" s="3" t="s">
        <v>62</v>
      </c>
      <c r="AA8">
        <v>80</v>
      </c>
      <c r="AB8" s="1" t="s">
        <v>48</v>
      </c>
      <c r="AC8" t="s">
        <v>38</v>
      </c>
    </row>
    <row r="9" spans="1:29" x14ac:dyDescent="0.25">
      <c r="A9" s="1" t="s">
        <v>63</v>
      </c>
      <c r="B9" t="s">
        <v>64</v>
      </c>
      <c r="C9" t="s">
        <v>65</v>
      </c>
      <c r="D9" t="str">
        <f>HYPERLINK("http://image.bazic.com/103309.jpg","CLICK HERE")</f>
        <v>CLICK HERE</v>
      </c>
      <c r="E9" s="6">
        <v>12.99</v>
      </c>
      <c r="F9" s="7">
        <v>9.9</v>
      </c>
      <c r="G9" s="4">
        <v>10</v>
      </c>
      <c r="I9">
        <v>18</v>
      </c>
      <c r="J9">
        <v>11.5</v>
      </c>
      <c r="K9">
        <v>10.5</v>
      </c>
      <c r="L9">
        <v>1.2578100000000001</v>
      </c>
      <c r="M9">
        <v>52.54</v>
      </c>
      <c r="S9">
        <v>11</v>
      </c>
      <c r="T9">
        <v>8.5</v>
      </c>
      <c r="U9">
        <v>2.125</v>
      </c>
      <c r="V9">
        <v>0.11498</v>
      </c>
      <c r="W9">
        <v>5.0199999999999996</v>
      </c>
      <c r="X9" s="2" t="s">
        <v>67</v>
      </c>
      <c r="Z9" s="3" t="s">
        <v>68</v>
      </c>
      <c r="AA9">
        <v>40</v>
      </c>
      <c r="AB9" s="1" t="s">
        <v>66</v>
      </c>
      <c r="AC9" t="s">
        <v>31</v>
      </c>
    </row>
    <row r="10" spans="1:29" x14ac:dyDescent="0.25">
      <c r="A10" s="1" t="s">
        <v>69</v>
      </c>
      <c r="B10" t="s">
        <v>70</v>
      </c>
      <c r="C10" t="s">
        <v>65</v>
      </c>
      <c r="D10" t="str">
        <f>HYPERLINK("http://image.bazic.com/103366.jpg","CLICK HERE")</f>
        <v>CLICK HERE</v>
      </c>
      <c r="E10" s="6">
        <v>12.99</v>
      </c>
      <c r="F10" s="7">
        <v>9.9</v>
      </c>
      <c r="G10" s="4">
        <v>10</v>
      </c>
      <c r="I10">
        <v>18</v>
      </c>
      <c r="J10">
        <v>11.5</v>
      </c>
      <c r="K10">
        <v>10.5</v>
      </c>
      <c r="L10">
        <v>1.2578100000000001</v>
      </c>
      <c r="M10">
        <v>52.22</v>
      </c>
      <c r="S10">
        <v>11</v>
      </c>
      <c r="T10">
        <v>8.5</v>
      </c>
      <c r="U10">
        <v>2.125</v>
      </c>
      <c r="V10">
        <v>0.11498</v>
      </c>
      <c r="W10">
        <v>5.0199999999999996</v>
      </c>
      <c r="X10" s="2" t="s">
        <v>71</v>
      </c>
      <c r="Z10" s="3" t="s">
        <v>72</v>
      </c>
      <c r="AA10">
        <v>40</v>
      </c>
      <c r="AB10" s="1" t="s">
        <v>66</v>
      </c>
      <c r="AC10" t="s">
        <v>31</v>
      </c>
    </row>
    <row r="11" spans="1:29" x14ac:dyDescent="0.25">
      <c r="A11" s="1" t="s">
        <v>73</v>
      </c>
      <c r="B11" t="s">
        <v>74</v>
      </c>
      <c r="C11" t="s">
        <v>65</v>
      </c>
      <c r="D11" t="str">
        <f>HYPERLINK("http://image.bazic.com/103382.jpg","CLICK HERE")</f>
        <v>CLICK HERE</v>
      </c>
      <c r="E11" s="6">
        <v>12.99</v>
      </c>
      <c r="F11" s="7">
        <v>9.9</v>
      </c>
      <c r="G11" s="4">
        <v>10</v>
      </c>
      <c r="I11">
        <v>18</v>
      </c>
      <c r="J11">
        <v>11.5</v>
      </c>
      <c r="K11">
        <v>10.5</v>
      </c>
      <c r="L11">
        <v>1.2578100000000001</v>
      </c>
      <c r="M11">
        <v>52.08</v>
      </c>
      <c r="S11">
        <v>11</v>
      </c>
      <c r="T11">
        <v>8.5</v>
      </c>
      <c r="U11">
        <v>2.125</v>
      </c>
      <c r="V11">
        <v>0.11498</v>
      </c>
      <c r="W11">
        <v>5.0199999999999996</v>
      </c>
      <c r="X11" s="2" t="s">
        <v>75</v>
      </c>
      <c r="Z11" s="3" t="s">
        <v>76</v>
      </c>
      <c r="AA11">
        <v>40</v>
      </c>
      <c r="AB11" s="1" t="s">
        <v>66</v>
      </c>
      <c r="AC11" t="s">
        <v>31</v>
      </c>
    </row>
    <row r="12" spans="1:29" x14ac:dyDescent="0.25">
      <c r="A12" s="1" t="s">
        <v>77</v>
      </c>
      <c r="B12" t="s">
        <v>78</v>
      </c>
      <c r="C12" t="s">
        <v>36</v>
      </c>
      <c r="D12" t="str">
        <f>HYPERLINK("http://image.bazic.com/1034.jpg","CLICK HERE")</f>
        <v>CLICK HERE</v>
      </c>
      <c r="E12" s="6">
        <v>10.99</v>
      </c>
      <c r="F12" s="7">
        <v>5.85</v>
      </c>
      <c r="G12" s="4">
        <v>12</v>
      </c>
      <c r="I12">
        <v>17.25</v>
      </c>
      <c r="J12">
        <v>13.25</v>
      </c>
      <c r="K12">
        <v>6</v>
      </c>
      <c r="L12">
        <v>0.79361999999999999</v>
      </c>
      <c r="M12">
        <v>7.68</v>
      </c>
      <c r="S12">
        <v>11.5</v>
      </c>
      <c r="T12">
        <v>0.25</v>
      </c>
      <c r="U12">
        <v>20</v>
      </c>
      <c r="V12">
        <v>3.3279999999999997E-2</v>
      </c>
      <c r="W12">
        <v>0.56000000000000005</v>
      </c>
      <c r="X12" s="2" t="s">
        <v>79</v>
      </c>
      <c r="Z12" s="3" t="s">
        <v>80</v>
      </c>
      <c r="AA12">
        <v>80</v>
      </c>
      <c r="AB12" s="1" t="s">
        <v>48</v>
      </c>
      <c r="AC12" t="s">
        <v>38</v>
      </c>
    </row>
    <row r="13" spans="1:29" x14ac:dyDescent="0.25">
      <c r="A13" s="1" t="s">
        <v>81</v>
      </c>
      <c r="B13" t="s">
        <v>82</v>
      </c>
      <c r="C13" t="s">
        <v>36</v>
      </c>
      <c r="D13" t="str">
        <f>HYPERLINK("http://image.bazic.com/1036.jpg","CLICK HERE")</f>
        <v>CLICK HERE</v>
      </c>
      <c r="E13" s="6">
        <v>10.99</v>
      </c>
      <c r="F13" s="7">
        <v>5.85</v>
      </c>
      <c r="G13" s="4">
        <v>12</v>
      </c>
      <c r="I13">
        <v>17</v>
      </c>
      <c r="J13">
        <v>13.25</v>
      </c>
      <c r="K13">
        <v>6</v>
      </c>
      <c r="L13">
        <v>0.78212000000000004</v>
      </c>
      <c r="M13">
        <v>7.54</v>
      </c>
      <c r="S13">
        <v>11.5</v>
      </c>
      <c r="T13">
        <v>0.25</v>
      </c>
      <c r="U13">
        <v>20</v>
      </c>
      <c r="V13">
        <v>3.3279999999999997E-2</v>
      </c>
      <c r="W13">
        <v>0.56000000000000005</v>
      </c>
      <c r="X13" s="2" t="s">
        <v>83</v>
      </c>
      <c r="Z13" s="3" t="s">
        <v>84</v>
      </c>
      <c r="AA13">
        <v>80</v>
      </c>
      <c r="AB13" s="1" t="s">
        <v>48</v>
      </c>
      <c r="AC13" t="s">
        <v>38</v>
      </c>
    </row>
    <row r="14" spans="1:29" x14ac:dyDescent="0.25">
      <c r="A14" s="1" t="s">
        <v>85</v>
      </c>
      <c r="B14" t="s">
        <v>86</v>
      </c>
      <c r="C14" t="s">
        <v>36</v>
      </c>
      <c r="D14" t="str">
        <f>HYPERLINK("http://image.bazic.com/1037.jpg","CLICK HERE")</f>
        <v>CLICK HERE</v>
      </c>
      <c r="E14" s="6">
        <v>10.99</v>
      </c>
      <c r="F14" s="7">
        <v>5.85</v>
      </c>
      <c r="G14" s="4">
        <v>12</v>
      </c>
      <c r="I14">
        <v>16.75</v>
      </c>
      <c r="J14">
        <v>13.25</v>
      </c>
      <c r="K14">
        <v>6</v>
      </c>
      <c r="L14">
        <v>0.77061999999999997</v>
      </c>
      <c r="M14">
        <v>7.76</v>
      </c>
      <c r="S14">
        <v>11.5</v>
      </c>
      <c r="T14">
        <v>0.25</v>
      </c>
      <c r="U14">
        <v>20</v>
      </c>
      <c r="V14">
        <v>3.3279999999999997E-2</v>
      </c>
      <c r="W14">
        <v>0.57999999999999996</v>
      </c>
      <c r="X14" s="2" t="s">
        <v>87</v>
      </c>
      <c r="Z14" s="3" t="s">
        <v>88</v>
      </c>
      <c r="AA14">
        <v>80</v>
      </c>
      <c r="AB14" s="1" t="s">
        <v>48</v>
      </c>
      <c r="AC14" t="s">
        <v>38</v>
      </c>
    </row>
    <row r="15" spans="1:29" x14ac:dyDescent="0.25">
      <c r="A15" s="1" t="s">
        <v>89</v>
      </c>
      <c r="B15" t="s">
        <v>90</v>
      </c>
      <c r="C15" t="s">
        <v>36</v>
      </c>
      <c r="D15" t="str">
        <f>HYPERLINK("http://image.bazic.com/1039.jpg","CLICK HERE")</f>
        <v>CLICK HERE</v>
      </c>
      <c r="E15" s="6">
        <v>10.99</v>
      </c>
      <c r="F15" s="7">
        <v>5.85</v>
      </c>
      <c r="G15" s="4">
        <v>12</v>
      </c>
      <c r="I15">
        <v>17.75</v>
      </c>
      <c r="J15">
        <v>13</v>
      </c>
      <c r="K15">
        <v>6</v>
      </c>
      <c r="L15">
        <v>0.80122000000000004</v>
      </c>
      <c r="M15">
        <v>7.82</v>
      </c>
      <c r="S15">
        <v>11.5</v>
      </c>
      <c r="T15">
        <v>0.25</v>
      </c>
      <c r="U15">
        <v>20</v>
      </c>
      <c r="V15">
        <v>3.3279999999999997E-2</v>
      </c>
      <c r="W15">
        <v>0.57999999999999996</v>
      </c>
      <c r="X15" s="2" t="s">
        <v>91</v>
      </c>
      <c r="Z15" s="3" t="s">
        <v>92</v>
      </c>
      <c r="AA15">
        <v>80</v>
      </c>
      <c r="AB15" s="1" t="s">
        <v>48</v>
      </c>
      <c r="AC15" t="s">
        <v>38</v>
      </c>
    </row>
    <row r="16" spans="1:29" x14ac:dyDescent="0.25">
      <c r="A16" s="1" t="s">
        <v>93</v>
      </c>
      <c r="B16" t="s">
        <v>94</v>
      </c>
      <c r="C16" t="s">
        <v>36</v>
      </c>
      <c r="D16" t="str">
        <f>HYPERLINK("http://image.bazic.com/1040.jpg","CLICK HERE")</f>
        <v>CLICK HERE</v>
      </c>
      <c r="E16" s="6">
        <v>10.99</v>
      </c>
      <c r="F16" s="7">
        <v>5.85</v>
      </c>
      <c r="G16" s="4">
        <v>12</v>
      </c>
      <c r="I16">
        <v>17.5</v>
      </c>
      <c r="J16">
        <v>13.25</v>
      </c>
      <c r="K16">
        <v>6</v>
      </c>
      <c r="L16">
        <v>0.80511999999999995</v>
      </c>
      <c r="M16">
        <v>7.96</v>
      </c>
      <c r="S16">
        <v>11.5</v>
      </c>
      <c r="T16">
        <v>0.25</v>
      </c>
      <c r="U16">
        <v>20</v>
      </c>
      <c r="V16">
        <v>3.3279999999999997E-2</v>
      </c>
      <c r="W16">
        <v>0.57999999999999996</v>
      </c>
      <c r="X16" s="2" t="s">
        <v>95</v>
      </c>
      <c r="Z16" s="3" t="s">
        <v>96</v>
      </c>
      <c r="AA16">
        <v>80</v>
      </c>
      <c r="AB16" s="1" t="s">
        <v>48</v>
      </c>
      <c r="AC16" t="s">
        <v>38</v>
      </c>
    </row>
    <row r="17" spans="1:29" x14ac:dyDescent="0.25">
      <c r="A17" s="1" t="s">
        <v>97</v>
      </c>
      <c r="B17" t="s">
        <v>98</v>
      </c>
      <c r="C17" t="s">
        <v>36</v>
      </c>
      <c r="D17" t="str">
        <f>HYPERLINK("http://image.bazic.com/1041.jpg","CLICK HERE")</f>
        <v>CLICK HERE</v>
      </c>
      <c r="E17" s="6">
        <v>10.99</v>
      </c>
      <c r="F17" s="7">
        <v>5.85</v>
      </c>
      <c r="G17" s="4">
        <v>12</v>
      </c>
      <c r="I17">
        <v>17.25</v>
      </c>
      <c r="J17">
        <v>13</v>
      </c>
      <c r="K17">
        <v>6</v>
      </c>
      <c r="L17">
        <v>0.77864999999999995</v>
      </c>
      <c r="M17">
        <v>7.9</v>
      </c>
      <c r="S17">
        <v>11.5</v>
      </c>
      <c r="T17">
        <v>0.25</v>
      </c>
      <c r="U17">
        <v>20</v>
      </c>
      <c r="V17">
        <v>3.3279999999999997E-2</v>
      </c>
      <c r="W17">
        <v>0.57999999999999996</v>
      </c>
      <c r="X17" s="2" t="s">
        <v>99</v>
      </c>
      <c r="Z17" s="3" t="s">
        <v>100</v>
      </c>
      <c r="AA17">
        <v>80</v>
      </c>
      <c r="AB17" s="1" t="s">
        <v>48</v>
      </c>
      <c r="AC17" t="s">
        <v>38</v>
      </c>
    </row>
    <row r="18" spans="1:29" x14ac:dyDescent="0.25">
      <c r="A18" s="1" t="s">
        <v>101</v>
      </c>
      <c r="B18" t="s">
        <v>102</v>
      </c>
      <c r="C18" t="s">
        <v>36</v>
      </c>
      <c r="D18" t="str">
        <f>HYPERLINK("http://image.bazic.com/1042.jpg","CLICK HERE")</f>
        <v>CLICK HERE</v>
      </c>
      <c r="E18" s="6">
        <v>10.99</v>
      </c>
      <c r="F18" s="7">
        <v>5.85</v>
      </c>
      <c r="G18" s="4">
        <v>12</v>
      </c>
      <c r="I18">
        <v>17</v>
      </c>
      <c r="J18">
        <v>13</v>
      </c>
      <c r="K18">
        <v>5.5</v>
      </c>
      <c r="L18">
        <v>0.70340999999999998</v>
      </c>
      <c r="M18">
        <v>6.14</v>
      </c>
      <c r="S18">
        <v>11.5</v>
      </c>
      <c r="T18">
        <v>0.25</v>
      </c>
      <c r="U18">
        <v>20</v>
      </c>
      <c r="V18">
        <v>3.3279999999999997E-2</v>
      </c>
      <c r="W18">
        <v>0.6</v>
      </c>
      <c r="X18" s="2" t="s">
        <v>103</v>
      </c>
      <c r="Z18" s="3" t="s">
        <v>104</v>
      </c>
      <c r="AA18">
        <v>80</v>
      </c>
      <c r="AB18" s="1" t="s">
        <v>48</v>
      </c>
      <c r="AC18" t="s">
        <v>38</v>
      </c>
    </row>
    <row r="19" spans="1:29" x14ac:dyDescent="0.25">
      <c r="A19" s="1" t="s">
        <v>105</v>
      </c>
      <c r="B19" t="s">
        <v>106</v>
      </c>
      <c r="C19" t="s">
        <v>29</v>
      </c>
      <c r="D19" t="str">
        <f>HYPERLINK("http://image.bazic.com/105.jpg","CLICK HERE")</f>
        <v>CLICK HERE</v>
      </c>
      <c r="E19" s="6">
        <v>5.95</v>
      </c>
      <c r="F19" s="7">
        <v>1.05</v>
      </c>
      <c r="G19" s="4">
        <v>24</v>
      </c>
      <c r="I19">
        <v>10.75</v>
      </c>
      <c r="J19">
        <v>8.5</v>
      </c>
      <c r="K19">
        <v>6.5</v>
      </c>
      <c r="L19">
        <v>0.34371000000000002</v>
      </c>
      <c r="M19">
        <v>6.46</v>
      </c>
      <c r="S19">
        <v>5.13</v>
      </c>
      <c r="T19">
        <v>0.5</v>
      </c>
      <c r="U19">
        <v>7.75</v>
      </c>
      <c r="V19">
        <v>1.15E-2</v>
      </c>
      <c r="W19">
        <v>0.32</v>
      </c>
      <c r="X19" s="2" t="s">
        <v>107</v>
      </c>
      <c r="Z19" s="3" t="s">
        <v>108</v>
      </c>
      <c r="AA19">
        <v>126</v>
      </c>
      <c r="AB19" s="1" t="s">
        <v>30</v>
      </c>
      <c r="AC19" t="s">
        <v>31</v>
      </c>
    </row>
    <row r="20" spans="1:29" x14ac:dyDescent="0.25">
      <c r="A20" s="1" t="s">
        <v>109</v>
      </c>
      <c r="B20" t="s">
        <v>110</v>
      </c>
      <c r="C20" t="s">
        <v>36</v>
      </c>
      <c r="D20" t="str">
        <f>HYPERLINK("http://image.bazic.com/1050.jpg","CLICK HERE")</f>
        <v>CLICK HERE</v>
      </c>
      <c r="E20" s="6">
        <v>14.99</v>
      </c>
      <c r="F20" s="7">
        <v>7.35</v>
      </c>
      <c r="G20" s="4">
        <v>12</v>
      </c>
      <c r="I20">
        <v>17.25</v>
      </c>
      <c r="J20">
        <v>14.5</v>
      </c>
      <c r="K20">
        <v>9.25</v>
      </c>
      <c r="L20">
        <v>1.3389200000000001</v>
      </c>
      <c r="M20">
        <v>10.46</v>
      </c>
      <c r="S20">
        <v>16</v>
      </c>
      <c r="T20">
        <v>0.25</v>
      </c>
      <c r="U20">
        <v>23</v>
      </c>
      <c r="V20">
        <v>5.3240000000000003E-2</v>
      </c>
      <c r="W20">
        <v>0.76</v>
      </c>
      <c r="X20" s="2" t="s">
        <v>111</v>
      </c>
      <c r="Z20" s="3" t="s">
        <v>112</v>
      </c>
      <c r="AA20">
        <v>50</v>
      </c>
      <c r="AB20" s="1" t="s">
        <v>48</v>
      </c>
      <c r="AC20" t="s">
        <v>38</v>
      </c>
    </row>
    <row r="21" spans="1:29" x14ac:dyDescent="0.25">
      <c r="A21" s="1" t="s">
        <v>113</v>
      </c>
      <c r="B21" t="s">
        <v>114</v>
      </c>
      <c r="C21" t="s">
        <v>36</v>
      </c>
      <c r="D21" t="str">
        <f>HYPERLINK("http://image.bazic.com/1051.jpg","CLICK HERE")</f>
        <v>CLICK HERE</v>
      </c>
      <c r="E21" s="6">
        <v>14.99</v>
      </c>
      <c r="F21" s="7">
        <v>7.35</v>
      </c>
      <c r="G21" s="4">
        <v>12</v>
      </c>
      <c r="I21">
        <v>18</v>
      </c>
      <c r="J21">
        <v>14.5</v>
      </c>
      <c r="K21">
        <v>9.5</v>
      </c>
      <c r="L21">
        <v>1.4349000000000001</v>
      </c>
      <c r="M21">
        <v>9.98</v>
      </c>
      <c r="S21">
        <v>16</v>
      </c>
      <c r="T21">
        <v>0.25</v>
      </c>
      <c r="U21">
        <v>23</v>
      </c>
      <c r="V21">
        <v>5.3240000000000003E-2</v>
      </c>
      <c r="W21">
        <v>0.7</v>
      </c>
      <c r="X21" s="2" t="s">
        <v>115</v>
      </c>
      <c r="Z21" s="3" t="s">
        <v>116</v>
      </c>
      <c r="AA21">
        <v>50</v>
      </c>
      <c r="AB21" s="1" t="s">
        <v>48</v>
      </c>
      <c r="AC21" t="s">
        <v>38</v>
      </c>
    </row>
    <row r="22" spans="1:29" x14ac:dyDescent="0.25">
      <c r="A22" s="1" t="s">
        <v>117</v>
      </c>
      <c r="B22" t="s">
        <v>118</v>
      </c>
      <c r="C22" t="s">
        <v>36</v>
      </c>
      <c r="D22" t="str">
        <f>HYPERLINK("http://image.bazic.com/1052.jpg","CLICK HERE")</f>
        <v>CLICK HERE</v>
      </c>
      <c r="E22" s="6">
        <v>14.99</v>
      </c>
      <c r="F22" s="7">
        <v>7.35</v>
      </c>
      <c r="G22" s="4">
        <v>12</v>
      </c>
      <c r="I22">
        <v>17.75</v>
      </c>
      <c r="J22">
        <v>14.5</v>
      </c>
      <c r="K22">
        <v>9.5</v>
      </c>
      <c r="L22">
        <v>1.4149700000000001</v>
      </c>
      <c r="M22">
        <v>10.220000000000001</v>
      </c>
      <c r="S22">
        <v>16</v>
      </c>
      <c r="T22">
        <v>0.25</v>
      </c>
      <c r="U22">
        <v>23</v>
      </c>
      <c r="V22">
        <v>5.3240000000000003E-2</v>
      </c>
      <c r="W22">
        <v>0.74</v>
      </c>
      <c r="X22" s="2" t="s">
        <v>119</v>
      </c>
      <c r="Z22" s="3" t="s">
        <v>120</v>
      </c>
      <c r="AA22">
        <v>50</v>
      </c>
      <c r="AB22" s="1" t="s">
        <v>48</v>
      </c>
      <c r="AC22" t="s">
        <v>38</v>
      </c>
    </row>
    <row r="23" spans="1:29" x14ac:dyDescent="0.25">
      <c r="A23" s="1" t="s">
        <v>121</v>
      </c>
      <c r="B23" t="s">
        <v>122</v>
      </c>
      <c r="C23" t="s">
        <v>36</v>
      </c>
      <c r="D23" t="str">
        <f>HYPERLINK("http://image.bazic.com/1053.jpg","CLICK HERE")</f>
        <v>CLICK HERE</v>
      </c>
      <c r="E23" s="6">
        <v>14.99</v>
      </c>
      <c r="F23" s="7">
        <v>7.35</v>
      </c>
      <c r="G23" s="4">
        <v>12</v>
      </c>
      <c r="I23">
        <v>17.75</v>
      </c>
      <c r="J23">
        <v>14.5</v>
      </c>
      <c r="K23">
        <v>9.5</v>
      </c>
      <c r="L23">
        <v>1.4149700000000001</v>
      </c>
      <c r="M23">
        <v>10.16</v>
      </c>
      <c r="S23">
        <v>16</v>
      </c>
      <c r="T23">
        <v>0.25</v>
      </c>
      <c r="U23">
        <v>23</v>
      </c>
      <c r="V23">
        <v>5.3240000000000003E-2</v>
      </c>
      <c r="W23">
        <v>0.72</v>
      </c>
      <c r="X23" s="2" t="s">
        <v>123</v>
      </c>
      <c r="Z23" s="3" t="s">
        <v>124</v>
      </c>
      <c r="AA23">
        <v>50</v>
      </c>
      <c r="AB23" s="1" t="s">
        <v>48</v>
      </c>
      <c r="AC23" t="s">
        <v>38</v>
      </c>
    </row>
    <row r="24" spans="1:29" x14ac:dyDescent="0.25">
      <c r="A24" s="1" t="s">
        <v>125</v>
      </c>
      <c r="B24" t="s">
        <v>126</v>
      </c>
      <c r="C24" t="s">
        <v>36</v>
      </c>
      <c r="D24" t="str">
        <f>HYPERLINK("http://image.bazic.com/1054.jpg","CLICK HERE")</f>
        <v>CLICK HERE</v>
      </c>
      <c r="E24" s="6">
        <v>14.99</v>
      </c>
      <c r="F24" s="7">
        <v>7.35</v>
      </c>
      <c r="G24" s="4">
        <v>12</v>
      </c>
      <c r="I24">
        <v>17.75</v>
      </c>
      <c r="J24">
        <v>13.25</v>
      </c>
      <c r="K24">
        <v>8</v>
      </c>
      <c r="L24">
        <v>1.08883</v>
      </c>
      <c r="M24">
        <v>10.18</v>
      </c>
      <c r="S24">
        <v>16</v>
      </c>
      <c r="T24">
        <v>0.25</v>
      </c>
      <c r="U24">
        <v>23</v>
      </c>
      <c r="V24">
        <v>5.3240000000000003E-2</v>
      </c>
      <c r="W24">
        <v>0.78</v>
      </c>
      <c r="X24" s="2" t="s">
        <v>127</v>
      </c>
      <c r="Z24" s="3" t="s">
        <v>128</v>
      </c>
      <c r="AA24">
        <v>50</v>
      </c>
      <c r="AB24" s="1" t="s">
        <v>48</v>
      </c>
      <c r="AC24" t="s">
        <v>38</v>
      </c>
    </row>
    <row r="25" spans="1:29" x14ac:dyDescent="0.25">
      <c r="A25" s="1" t="s">
        <v>129</v>
      </c>
      <c r="B25" t="s">
        <v>130</v>
      </c>
      <c r="C25" t="s">
        <v>36</v>
      </c>
      <c r="D25" t="str">
        <f>HYPERLINK("http://image.bazic.com/1056.jpg","CLICK HERE")</f>
        <v>CLICK HERE</v>
      </c>
      <c r="E25" s="6">
        <v>14.99</v>
      </c>
      <c r="F25" s="7">
        <v>7.35</v>
      </c>
      <c r="G25" s="4">
        <v>12</v>
      </c>
      <c r="I25">
        <v>17.5</v>
      </c>
      <c r="J25">
        <v>13.5</v>
      </c>
      <c r="K25">
        <v>8</v>
      </c>
      <c r="L25">
        <v>1.09375</v>
      </c>
      <c r="M25">
        <v>10.16</v>
      </c>
      <c r="S25">
        <v>16</v>
      </c>
      <c r="T25">
        <v>0.25</v>
      </c>
      <c r="U25">
        <v>23</v>
      </c>
      <c r="V25">
        <v>5.3240000000000003E-2</v>
      </c>
      <c r="W25">
        <v>0.76</v>
      </c>
      <c r="X25" s="2" t="s">
        <v>131</v>
      </c>
      <c r="Z25" s="3" t="s">
        <v>132</v>
      </c>
      <c r="AA25">
        <v>50</v>
      </c>
      <c r="AB25" s="1" t="s">
        <v>48</v>
      </c>
      <c r="AC25" t="s">
        <v>38</v>
      </c>
    </row>
    <row r="26" spans="1:29" x14ac:dyDescent="0.25">
      <c r="A26" s="1" t="s">
        <v>133</v>
      </c>
      <c r="B26" t="s">
        <v>134</v>
      </c>
      <c r="C26" t="s">
        <v>36</v>
      </c>
      <c r="D26" t="str">
        <f>HYPERLINK("http://image.bazic.com/1057.jpg","CLICK HERE")</f>
        <v>CLICK HERE</v>
      </c>
      <c r="E26" s="6">
        <v>14.99</v>
      </c>
      <c r="F26" s="7">
        <v>7.35</v>
      </c>
      <c r="G26" s="4">
        <v>12</v>
      </c>
      <c r="I26">
        <v>17.5</v>
      </c>
      <c r="J26">
        <v>14.5</v>
      </c>
      <c r="K26">
        <v>9.5</v>
      </c>
      <c r="L26">
        <v>1.3950400000000001</v>
      </c>
      <c r="M26">
        <v>9.94</v>
      </c>
      <c r="S26">
        <v>16</v>
      </c>
      <c r="T26">
        <v>0.25</v>
      </c>
      <c r="U26">
        <v>23</v>
      </c>
      <c r="V26">
        <v>5.3240000000000003E-2</v>
      </c>
      <c r="W26">
        <v>0.72</v>
      </c>
      <c r="X26" s="2" t="s">
        <v>135</v>
      </c>
      <c r="Z26" s="3" t="s">
        <v>136</v>
      </c>
      <c r="AA26">
        <v>50</v>
      </c>
      <c r="AB26" s="1" t="s">
        <v>48</v>
      </c>
      <c r="AC26" t="s">
        <v>38</v>
      </c>
    </row>
    <row r="27" spans="1:29" x14ac:dyDescent="0.25">
      <c r="A27" s="1" t="s">
        <v>137</v>
      </c>
      <c r="B27" t="s">
        <v>138</v>
      </c>
      <c r="C27" t="s">
        <v>36</v>
      </c>
      <c r="D27" t="str">
        <f>HYPERLINK("http://image.bazic.com/1059.jpg","CLICK HERE")</f>
        <v>CLICK HERE</v>
      </c>
      <c r="E27" s="6">
        <v>14.99</v>
      </c>
      <c r="F27" s="7">
        <v>7.35</v>
      </c>
      <c r="G27" s="4">
        <v>12</v>
      </c>
      <c r="I27">
        <v>17.75</v>
      </c>
      <c r="J27">
        <v>14.5</v>
      </c>
      <c r="K27">
        <v>9.5</v>
      </c>
      <c r="L27">
        <v>1.4149700000000001</v>
      </c>
      <c r="M27">
        <v>10.220000000000001</v>
      </c>
      <c r="S27">
        <v>16</v>
      </c>
      <c r="T27">
        <v>0.25</v>
      </c>
      <c r="U27">
        <v>23</v>
      </c>
      <c r="V27">
        <v>5.3240000000000003E-2</v>
      </c>
      <c r="W27">
        <v>0.74</v>
      </c>
      <c r="X27" s="2" t="s">
        <v>139</v>
      </c>
      <c r="Z27" s="3" t="s">
        <v>140</v>
      </c>
      <c r="AA27">
        <v>50</v>
      </c>
      <c r="AB27" s="1" t="s">
        <v>48</v>
      </c>
      <c r="AC27" t="s">
        <v>38</v>
      </c>
    </row>
    <row r="28" spans="1:29" x14ac:dyDescent="0.25">
      <c r="A28" s="1" t="s">
        <v>141</v>
      </c>
      <c r="B28" t="s">
        <v>142</v>
      </c>
      <c r="C28" t="s">
        <v>36</v>
      </c>
      <c r="D28" t="str">
        <f>HYPERLINK("http://image.bazic.com/1060.jpg","CLICK HERE")</f>
        <v>CLICK HERE</v>
      </c>
      <c r="E28" s="6">
        <v>14.99</v>
      </c>
      <c r="F28" s="7">
        <v>7.35</v>
      </c>
      <c r="G28" s="4">
        <v>12</v>
      </c>
      <c r="I28">
        <v>17.5</v>
      </c>
      <c r="J28">
        <v>14.5</v>
      </c>
      <c r="K28">
        <v>9.5</v>
      </c>
      <c r="L28">
        <v>1.3950400000000001</v>
      </c>
      <c r="M28">
        <v>11.12</v>
      </c>
      <c r="S28">
        <v>16</v>
      </c>
      <c r="T28">
        <v>0.25</v>
      </c>
      <c r="U28">
        <v>23</v>
      </c>
      <c r="V28">
        <v>5.3240000000000003E-2</v>
      </c>
      <c r="W28">
        <v>0.78</v>
      </c>
      <c r="X28" s="2" t="s">
        <v>143</v>
      </c>
      <c r="Z28" s="3" t="s">
        <v>144</v>
      </c>
      <c r="AA28">
        <v>50</v>
      </c>
      <c r="AB28" s="1" t="s">
        <v>48</v>
      </c>
      <c r="AC28" t="s">
        <v>38</v>
      </c>
    </row>
    <row r="29" spans="1:29" x14ac:dyDescent="0.25">
      <c r="A29" s="1" t="s">
        <v>145</v>
      </c>
      <c r="B29" t="s">
        <v>146</v>
      </c>
      <c r="C29" t="s">
        <v>36</v>
      </c>
      <c r="D29" t="str">
        <f>HYPERLINK("http://image.bazic.com/1061.jpg","CLICK HERE")</f>
        <v>CLICK HERE</v>
      </c>
      <c r="E29" s="6">
        <v>14.99</v>
      </c>
      <c r="F29" s="7">
        <v>7.35</v>
      </c>
      <c r="G29" s="4">
        <v>12</v>
      </c>
      <c r="I29">
        <v>18</v>
      </c>
      <c r="J29">
        <v>14.5</v>
      </c>
      <c r="K29">
        <v>9.5</v>
      </c>
      <c r="L29">
        <v>1.4349000000000001</v>
      </c>
      <c r="M29">
        <v>10.34</v>
      </c>
      <c r="S29">
        <v>16</v>
      </c>
      <c r="T29">
        <v>0.25</v>
      </c>
      <c r="U29">
        <v>23</v>
      </c>
      <c r="V29">
        <v>5.3240000000000003E-2</v>
      </c>
      <c r="W29">
        <v>0.74</v>
      </c>
      <c r="X29" s="2" t="s">
        <v>147</v>
      </c>
      <c r="Z29" s="3" t="s">
        <v>148</v>
      </c>
      <c r="AA29">
        <v>50</v>
      </c>
      <c r="AB29" s="1" t="s">
        <v>48</v>
      </c>
      <c r="AC29" t="s">
        <v>38</v>
      </c>
    </row>
    <row r="30" spans="1:29" x14ac:dyDescent="0.25">
      <c r="A30" s="1" t="s">
        <v>149</v>
      </c>
      <c r="B30" t="s">
        <v>150</v>
      </c>
      <c r="C30" t="s">
        <v>36</v>
      </c>
      <c r="D30" t="str">
        <f>HYPERLINK("http://image.bazic.com/1062.jpg","CLICK HERE")</f>
        <v>CLICK HERE</v>
      </c>
      <c r="E30" s="6">
        <v>14.99</v>
      </c>
      <c r="F30" s="7">
        <v>7.35</v>
      </c>
      <c r="G30" s="4">
        <v>12</v>
      </c>
      <c r="I30">
        <v>17.75</v>
      </c>
      <c r="J30">
        <v>14.5</v>
      </c>
      <c r="K30">
        <v>9.5</v>
      </c>
      <c r="L30">
        <v>1.4149700000000001</v>
      </c>
      <c r="M30">
        <v>11.02</v>
      </c>
      <c r="S30">
        <v>16</v>
      </c>
      <c r="T30">
        <v>0.25</v>
      </c>
      <c r="U30">
        <v>23</v>
      </c>
      <c r="V30">
        <v>5.3240000000000003E-2</v>
      </c>
      <c r="W30">
        <v>0.8</v>
      </c>
      <c r="X30" s="2" t="s">
        <v>151</v>
      </c>
      <c r="Z30" s="3" t="s">
        <v>152</v>
      </c>
      <c r="AA30">
        <v>50</v>
      </c>
      <c r="AB30" s="1" t="s">
        <v>48</v>
      </c>
      <c r="AC30" t="s">
        <v>38</v>
      </c>
    </row>
    <row r="31" spans="1:29" x14ac:dyDescent="0.25">
      <c r="A31" s="1" t="s">
        <v>153</v>
      </c>
      <c r="B31" t="s">
        <v>154</v>
      </c>
      <c r="C31" t="s">
        <v>36</v>
      </c>
      <c r="D31" t="str">
        <f>HYPERLINK("http://image.bazic.com/1080.jpg","CLICK HERE")</f>
        <v>CLICK HERE</v>
      </c>
      <c r="E31" s="6">
        <v>19.989999999999998</v>
      </c>
      <c r="F31" s="7">
        <v>8.85</v>
      </c>
      <c r="G31" s="4">
        <v>24</v>
      </c>
      <c r="I31">
        <v>18.25</v>
      </c>
      <c r="J31">
        <v>14</v>
      </c>
      <c r="K31">
        <v>16.75</v>
      </c>
      <c r="L31">
        <v>2.4766400000000002</v>
      </c>
      <c r="M31">
        <v>28</v>
      </c>
      <c r="S31">
        <v>14.5</v>
      </c>
      <c r="T31">
        <v>0.25</v>
      </c>
      <c r="U31">
        <v>18</v>
      </c>
      <c r="V31">
        <v>3.7760000000000002E-2</v>
      </c>
      <c r="W31">
        <v>0.78</v>
      </c>
      <c r="X31" s="2" t="s">
        <v>155</v>
      </c>
      <c r="Z31" s="3" t="s">
        <v>156</v>
      </c>
      <c r="AA31">
        <v>50</v>
      </c>
      <c r="AB31" s="1" t="s">
        <v>48</v>
      </c>
      <c r="AC31" t="s">
        <v>38</v>
      </c>
    </row>
    <row r="32" spans="1:29" x14ac:dyDescent="0.25">
      <c r="A32" s="1" t="s">
        <v>157</v>
      </c>
      <c r="B32" t="s">
        <v>158</v>
      </c>
      <c r="C32" t="s">
        <v>159</v>
      </c>
      <c r="D32" t="str">
        <f>HYPERLINK("http://image.bazic.com/111.jpg","CLICK HERE")</f>
        <v>CLICK HERE</v>
      </c>
      <c r="E32" s="6">
        <v>2.99</v>
      </c>
      <c r="F32" s="7">
        <v>1.2</v>
      </c>
      <c r="G32" s="4">
        <v>144</v>
      </c>
      <c r="H32" s="5">
        <v>24</v>
      </c>
      <c r="I32">
        <v>12.5</v>
      </c>
      <c r="J32">
        <v>8.75</v>
      </c>
      <c r="K32">
        <v>7</v>
      </c>
      <c r="L32">
        <v>0.44307000000000002</v>
      </c>
      <c r="M32">
        <v>22.3</v>
      </c>
      <c r="N32" s="4">
        <v>6</v>
      </c>
      <c r="O32">
        <v>5.75</v>
      </c>
      <c r="P32">
        <v>2.5</v>
      </c>
      <c r="Q32">
        <v>4.9910000000000003E-2</v>
      </c>
      <c r="R32" s="5">
        <v>3.58</v>
      </c>
      <c r="S32">
        <v>3</v>
      </c>
      <c r="T32">
        <v>0.125</v>
      </c>
      <c r="U32">
        <v>5.5</v>
      </c>
      <c r="V32">
        <v>1.1900000000000001E-3</v>
      </c>
      <c r="W32">
        <v>0.14099999999999999</v>
      </c>
      <c r="X32" s="2" t="s">
        <v>161</v>
      </c>
      <c r="Y32" s="1" t="s">
        <v>162</v>
      </c>
      <c r="Z32" s="3" t="s">
        <v>163</v>
      </c>
      <c r="AA32">
        <v>102</v>
      </c>
      <c r="AB32" s="1" t="s">
        <v>160</v>
      </c>
      <c r="AC32" t="s">
        <v>38</v>
      </c>
    </row>
    <row r="33" spans="1:29" x14ac:dyDescent="0.25">
      <c r="A33" s="1" t="s">
        <v>164</v>
      </c>
      <c r="B33" t="s">
        <v>165</v>
      </c>
      <c r="C33" t="s">
        <v>159</v>
      </c>
      <c r="D33" t="str">
        <f>HYPERLINK("http://image.bazic.com/112.jpg","CLICK HERE")</f>
        <v>CLICK HERE</v>
      </c>
      <c r="E33" s="6">
        <v>2.99</v>
      </c>
      <c r="F33" s="7">
        <v>1.05</v>
      </c>
      <c r="G33" s="4">
        <v>144</v>
      </c>
      <c r="H33" s="5">
        <v>24</v>
      </c>
      <c r="I33">
        <v>18.5</v>
      </c>
      <c r="J33">
        <v>13</v>
      </c>
      <c r="K33">
        <v>7.5</v>
      </c>
      <c r="L33">
        <v>1.0438400000000001</v>
      </c>
      <c r="M33">
        <v>18.68</v>
      </c>
      <c r="N33" s="4">
        <v>6.25</v>
      </c>
      <c r="O33">
        <v>6</v>
      </c>
      <c r="P33">
        <v>6.25</v>
      </c>
      <c r="Q33">
        <v>0.13563</v>
      </c>
      <c r="R33" s="5">
        <v>2.9</v>
      </c>
      <c r="S33">
        <v>3.5</v>
      </c>
      <c r="T33">
        <v>0.375</v>
      </c>
      <c r="U33">
        <v>5.75</v>
      </c>
      <c r="V33">
        <v>4.3699999999999998E-3</v>
      </c>
      <c r="W33">
        <v>0.12</v>
      </c>
      <c r="X33" s="2" t="s">
        <v>166</v>
      </c>
      <c r="Y33" s="1" t="s">
        <v>167</v>
      </c>
      <c r="Z33" s="3" t="s">
        <v>168</v>
      </c>
      <c r="AA33">
        <v>70</v>
      </c>
      <c r="AB33" s="1" t="s">
        <v>160</v>
      </c>
      <c r="AC33" t="s">
        <v>38</v>
      </c>
    </row>
    <row r="34" spans="1:29" x14ac:dyDescent="0.25">
      <c r="A34" s="1" t="s">
        <v>169</v>
      </c>
      <c r="B34" t="s">
        <v>170</v>
      </c>
      <c r="C34" t="s">
        <v>159</v>
      </c>
      <c r="D34" t="str">
        <f>HYPERLINK("http://image.bazic.com/114.jpg","CLICK HERE")</f>
        <v>CLICK HERE</v>
      </c>
      <c r="E34" s="6">
        <v>3.99</v>
      </c>
      <c r="F34" s="7">
        <v>1.8</v>
      </c>
      <c r="G34" s="4">
        <v>144</v>
      </c>
      <c r="H34" s="5">
        <v>24</v>
      </c>
      <c r="I34">
        <v>16.5</v>
      </c>
      <c r="J34">
        <v>13.5</v>
      </c>
      <c r="K34">
        <v>7.75</v>
      </c>
      <c r="L34">
        <v>0.99902000000000002</v>
      </c>
      <c r="M34">
        <v>23.1</v>
      </c>
      <c r="N34" s="4">
        <v>10</v>
      </c>
      <c r="O34">
        <v>8</v>
      </c>
      <c r="P34">
        <v>4.5</v>
      </c>
      <c r="Q34">
        <v>0.20832999999999999</v>
      </c>
      <c r="R34" s="5">
        <v>3.66</v>
      </c>
      <c r="S34">
        <v>3.5</v>
      </c>
      <c r="T34">
        <v>0.625</v>
      </c>
      <c r="U34">
        <v>7.5</v>
      </c>
      <c r="V34">
        <v>9.4900000000000002E-3</v>
      </c>
      <c r="W34">
        <v>0.14000000000000001</v>
      </c>
      <c r="X34" s="2" t="s">
        <v>171</v>
      </c>
      <c r="Y34" s="1" t="s">
        <v>172</v>
      </c>
      <c r="Z34" s="3" t="s">
        <v>173</v>
      </c>
      <c r="AA34">
        <v>48</v>
      </c>
      <c r="AB34" s="1" t="s">
        <v>160</v>
      </c>
      <c r="AC34" t="s">
        <v>38</v>
      </c>
    </row>
    <row r="35" spans="1:29" x14ac:dyDescent="0.25">
      <c r="A35" s="1" t="s">
        <v>174</v>
      </c>
      <c r="B35" t="s">
        <v>175</v>
      </c>
      <c r="C35" t="s">
        <v>159</v>
      </c>
      <c r="D35" t="str">
        <f>HYPERLINK("http://image.bazic.com/115.jpg","CLICK HERE")</f>
        <v>CLICK HERE</v>
      </c>
      <c r="E35" s="6">
        <v>1.99</v>
      </c>
      <c r="F35" s="7">
        <v>0.75</v>
      </c>
      <c r="G35" s="4">
        <v>360</v>
      </c>
      <c r="H35" s="5">
        <v>24</v>
      </c>
      <c r="I35">
        <v>16.5</v>
      </c>
      <c r="J35">
        <v>15.5</v>
      </c>
      <c r="K35">
        <v>8</v>
      </c>
      <c r="L35">
        <v>1.1840299999999999</v>
      </c>
      <c r="M35">
        <v>21</v>
      </c>
      <c r="N35" s="4">
        <v>7</v>
      </c>
      <c r="O35">
        <v>5</v>
      </c>
      <c r="P35">
        <v>3.5</v>
      </c>
      <c r="Q35">
        <v>7.0889999999999995E-2</v>
      </c>
      <c r="R35" s="5">
        <v>1.3</v>
      </c>
      <c r="S35">
        <v>2.75</v>
      </c>
      <c r="T35">
        <v>0.5</v>
      </c>
      <c r="U35">
        <v>4.25</v>
      </c>
      <c r="V35">
        <v>3.3800000000000002E-3</v>
      </c>
      <c r="W35">
        <v>0.04</v>
      </c>
      <c r="X35" s="2" t="s">
        <v>176</v>
      </c>
      <c r="Y35" s="1" t="s">
        <v>177</v>
      </c>
      <c r="Z35" s="3" t="s">
        <v>178</v>
      </c>
      <c r="AA35">
        <v>60</v>
      </c>
      <c r="AB35" s="1" t="s">
        <v>160</v>
      </c>
      <c r="AC35" t="s">
        <v>38</v>
      </c>
    </row>
    <row r="36" spans="1:29" x14ac:dyDescent="0.25">
      <c r="A36" s="1" t="s">
        <v>179</v>
      </c>
      <c r="B36" t="s">
        <v>180</v>
      </c>
      <c r="C36" t="s">
        <v>159</v>
      </c>
      <c r="D36" t="str">
        <f>HYPERLINK("http://image.bazic.com/117.jpg","CLICK HERE")</f>
        <v>CLICK HERE</v>
      </c>
      <c r="E36" s="6">
        <v>1.99</v>
      </c>
      <c r="F36" s="7">
        <v>0.75</v>
      </c>
      <c r="G36" s="4">
        <v>360</v>
      </c>
      <c r="H36" s="5">
        <v>24</v>
      </c>
      <c r="I36">
        <v>16</v>
      </c>
      <c r="J36">
        <v>15.5</v>
      </c>
      <c r="K36">
        <v>8</v>
      </c>
      <c r="L36">
        <v>1.14815</v>
      </c>
      <c r="M36">
        <v>24.74</v>
      </c>
      <c r="N36" s="4">
        <v>7</v>
      </c>
      <c r="O36">
        <v>5</v>
      </c>
      <c r="P36">
        <v>3.5</v>
      </c>
      <c r="Q36">
        <v>7.0889999999999995E-2</v>
      </c>
      <c r="R36" s="5">
        <v>1.54</v>
      </c>
      <c r="S36">
        <v>2.75</v>
      </c>
      <c r="T36">
        <v>0.5</v>
      </c>
      <c r="U36">
        <v>4.25</v>
      </c>
      <c r="V36">
        <v>3.3800000000000002E-3</v>
      </c>
      <c r="W36">
        <v>7.0000000000000007E-2</v>
      </c>
      <c r="X36" s="2" t="s">
        <v>181</v>
      </c>
      <c r="Y36" s="1" t="s">
        <v>182</v>
      </c>
      <c r="Z36" s="3" t="s">
        <v>183</v>
      </c>
      <c r="AA36">
        <v>42</v>
      </c>
      <c r="AB36" s="1" t="s">
        <v>160</v>
      </c>
      <c r="AC36" t="s">
        <v>38</v>
      </c>
    </row>
    <row r="37" spans="1:29" x14ac:dyDescent="0.25">
      <c r="A37" s="1" t="s">
        <v>184</v>
      </c>
      <c r="B37" t="s">
        <v>185</v>
      </c>
      <c r="C37" t="s">
        <v>159</v>
      </c>
      <c r="D37" t="str">
        <f>HYPERLINK("http://image.bazic.com/120.jpg","CLICK HERE")</f>
        <v>CLICK HERE</v>
      </c>
      <c r="E37" s="6">
        <v>2.99</v>
      </c>
      <c r="F37" s="7">
        <v>1.05</v>
      </c>
      <c r="G37" s="4">
        <v>144</v>
      </c>
      <c r="H37" s="5">
        <v>24</v>
      </c>
      <c r="I37">
        <v>18</v>
      </c>
      <c r="J37">
        <v>13.5</v>
      </c>
      <c r="K37">
        <v>13.25</v>
      </c>
      <c r="L37">
        <v>1.86328</v>
      </c>
      <c r="M37">
        <v>30.02</v>
      </c>
      <c r="N37" s="4">
        <v>13</v>
      </c>
      <c r="O37">
        <v>8.75</v>
      </c>
      <c r="P37">
        <v>4</v>
      </c>
      <c r="Q37">
        <v>0.26330999999999999</v>
      </c>
      <c r="R37" s="5">
        <v>4.78</v>
      </c>
      <c r="S37">
        <v>3.25</v>
      </c>
      <c r="T37">
        <v>1</v>
      </c>
      <c r="U37">
        <v>8.25</v>
      </c>
      <c r="V37">
        <v>1.5520000000000001E-2</v>
      </c>
      <c r="W37">
        <v>0.18</v>
      </c>
      <c r="X37" s="2" t="s">
        <v>186</v>
      </c>
      <c r="Y37" s="1" t="s">
        <v>187</v>
      </c>
      <c r="Z37" s="3" t="s">
        <v>188</v>
      </c>
      <c r="AA37">
        <v>40</v>
      </c>
      <c r="AB37" s="1" t="s">
        <v>160</v>
      </c>
      <c r="AC37" t="s">
        <v>38</v>
      </c>
    </row>
    <row r="38" spans="1:29" x14ac:dyDescent="0.25">
      <c r="A38" s="1" t="s">
        <v>189</v>
      </c>
      <c r="B38" t="s">
        <v>190</v>
      </c>
      <c r="C38" t="s">
        <v>191</v>
      </c>
      <c r="D38" t="str">
        <f>HYPERLINK("http://image.bazic.com/1200.jpg","CLICK HERE")</f>
        <v>CLICK HERE</v>
      </c>
      <c r="E38" s="6">
        <v>1.99</v>
      </c>
      <c r="F38" s="7">
        <v>0.99</v>
      </c>
      <c r="G38" s="4">
        <v>144</v>
      </c>
      <c r="H38" s="5">
        <v>24</v>
      </c>
      <c r="I38">
        <v>21</v>
      </c>
      <c r="J38">
        <v>11.5</v>
      </c>
      <c r="K38">
        <v>8.25</v>
      </c>
      <c r="L38">
        <v>1.153</v>
      </c>
      <c r="M38">
        <v>14.7</v>
      </c>
      <c r="N38" s="4">
        <v>10</v>
      </c>
      <c r="O38">
        <v>7</v>
      </c>
      <c r="P38">
        <v>3.75</v>
      </c>
      <c r="Q38">
        <v>0.15190999999999999</v>
      </c>
      <c r="R38" s="5">
        <v>2.3199999999999998</v>
      </c>
      <c r="S38">
        <v>4.45669</v>
      </c>
      <c r="T38">
        <v>0.47244000000000003</v>
      </c>
      <c r="U38">
        <v>4.4881900000000003</v>
      </c>
      <c r="V38">
        <v>5.47E-3</v>
      </c>
      <c r="W38">
        <v>0.08</v>
      </c>
      <c r="X38" s="2" t="s">
        <v>193</v>
      </c>
      <c r="Y38" s="1" t="s">
        <v>194</v>
      </c>
      <c r="Z38" s="3" t="s">
        <v>195</v>
      </c>
      <c r="AA38">
        <v>54</v>
      </c>
      <c r="AB38" s="1" t="s">
        <v>192</v>
      </c>
      <c r="AC38" t="s">
        <v>38</v>
      </c>
    </row>
    <row r="39" spans="1:29" x14ac:dyDescent="0.25">
      <c r="A39" s="1" t="s">
        <v>196</v>
      </c>
      <c r="B39" t="s">
        <v>197</v>
      </c>
      <c r="C39" t="s">
        <v>29</v>
      </c>
      <c r="D39" t="str">
        <f>HYPERLINK("http://image.bazic.com/12009.jpg","CLICK HERE")</f>
        <v>CLICK HERE</v>
      </c>
      <c r="E39" s="6">
        <v>3.99</v>
      </c>
      <c r="F39" s="7">
        <v>0.89</v>
      </c>
      <c r="G39" s="4">
        <v>48</v>
      </c>
      <c r="I39">
        <v>16</v>
      </c>
      <c r="J39">
        <v>11.25</v>
      </c>
      <c r="K39">
        <v>5</v>
      </c>
      <c r="L39">
        <v>0.52083000000000002</v>
      </c>
      <c r="M39">
        <v>12.52</v>
      </c>
      <c r="S39">
        <v>7.6769999999999996</v>
      </c>
      <c r="T39">
        <v>0.27600000000000002</v>
      </c>
      <c r="U39">
        <v>10.747999999999999</v>
      </c>
      <c r="V39">
        <v>1.3180000000000001E-2</v>
      </c>
      <c r="W39">
        <v>0.24</v>
      </c>
      <c r="X39" s="2" t="s">
        <v>199</v>
      </c>
      <c r="Z39" s="3" t="s">
        <v>200</v>
      </c>
      <c r="AA39">
        <v>100</v>
      </c>
      <c r="AB39" s="1" t="s">
        <v>198</v>
      </c>
      <c r="AC39" t="s">
        <v>31</v>
      </c>
    </row>
    <row r="40" spans="1:29" x14ac:dyDescent="0.25">
      <c r="A40" s="1" t="s">
        <v>201</v>
      </c>
      <c r="B40" t="s">
        <v>202</v>
      </c>
      <c r="C40" t="s">
        <v>191</v>
      </c>
      <c r="D40" t="str">
        <f>HYPERLINK("http://image.bazic.com/1201.jpg","CLICK HERE")</f>
        <v>CLICK HERE</v>
      </c>
      <c r="E40" s="6">
        <v>1.99</v>
      </c>
      <c r="F40" s="7">
        <v>0.99</v>
      </c>
      <c r="G40" s="4">
        <v>144</v>
      </c>
      <c r="H40" s="5">
        <v>24</v>
      </c>
      <c r="I40">
        <v>21</v>
      </c>
      <c r="J40">
        <v>11.25</v>
      </c>
      <c r="K40">
        <v>8.25</v>
      </c>
      <c r="L40">
        <v>1.1279300000000001</v>
      </c>
      <c r="M40">
        <v>14.58</v>
      </c>
      <c r="N40" s="4">
        <v>10</v>
      </c>
      <c r="O40">
        <v>6.75</v>
      </c>
      <c r="P40">
        <v>3.5</v>
      </c>
      <c r="Q40">
        <v>0.13672000000000001</v>
      </c>
      <c r="R40" s="5">
        <v>2.3199999999999998</v>
      </c>
      <c r="S40">
        <v>6.4961000000000002</v>
      </c>
      <c r="T40">
        <v>0.39369999999999999</v>
      </c>
      <c r="U40">
        <v>4.4881900000000003</v>
      </c>
      <c r="V40">
        <v>6.6400000000000001E-3</v>
      </c>
      <c r="W40">
        <v>0.08</v>
      </c>
      <c r="X40" s="2" t="s">
        <v>203</v>
      </c>
      <c r="Y40" s="1" t="s">
        <v>204</v>
      </c>
      <c r="Z40" s="3" t="s">
        <v>205</v>
      </c>
      <c r="AA40">
        <v>54</v>
      </c>
      <c r="AB40" s="1" t="s">
        <v>192</v>
      </c>
      <c r="AC40" t="s">
        <v>38</v>
      </c>
    </row>
    <row r="41" spans="1:29" x14ac:dyDescent="0.25">
      <c r="A41" s="1" t="s">
        <v>206</v>
      </c>
      <c r="B41" t="s">
        <v>207</v>
      </c>
      <c r="C41" t="s">
        <v>191</v>
      </c>
      <c r="D41" t="str">
        <f>HYPERLINK("http://image.bazic.com/1202.jpg","CLICK HERE")</f>
        <v>CLICK HERE</v>
      </c>
      <c r="E41" s="6">
        <v>2.99</v>
      </c>
      <c r="F41" s="7">
        <v>1.5</v>
      </c>
      <c r="G41" s="4">
        <v>72</v>
      </c>
      <c r="H41" s="5">
        <v>12</v>
      </c>
      <c r="I41">
        <v>22</v>
      </c>
      <c r="J41">
        <v>8.5</v>
      </c>
      <c r="K41">
        <v>8</v>
      </c>
      <c r="L41">
        <v>0.86573999999999995</v>
      </c>
      <c r="M41">
        <v>10.75</v>
      </c>
      <c r="N41" s="4">
        <v>7.5</v>
      </c>
      <c r="O41">
        <v>7.5</v>
      </c>
      <c r="P41">
        <v>3.75</v>
      </c>
      <c r="Q41">
        <v>0.12207</v>
      </c>
      <c r="R41" s="5">
        <v>1.68</v>
      </c>
      <c r="S41">
        <v>6.8109999999999999</v>
      </c>
      <c r="T41">
        <v>0.43309999999999998</v>
      </c>
      <c r="U41">
        <v>5.1969000000000003</v>
      </c>
      <c r="V41">
        <v>8.8699999999999994E-3</v>
      </c>
      <c r="W41">
        <v>0.12</v>
      </c>
      <c r="X41" s="2" t="s">
        <v>208</v>
      </c>
      <c r="Y41" s="1" t="s">
        <v>209</v>
      </c>
      <c r="Z41" s="3" t="s">
        <v>210</v>
      </c>
      <c r="AA41">
        <v>70</v>
      </c>
      <c r="AB41" s="1" t="s">
        <v>192</v>
      </c>
      <c r="AC41" t="s">
        <v>38</v>
      </c>
    </row>
    <row r="42" spans="1:29" x14ac:dyDescent="0.25">
      <c r="A42" s="1" t="s">
        <v>211</v>
      </c>
      <c r="B42" t="s">
        <v>212</v>
      </c>
      <c r="C42" t="s">
        <v>191</v>
      </c>
      <c r="D42" t="str">
        <f>HYPERLINK("http://image.bazic.com/1203.jpg","CLICK HERE")</f>
        <v>CLICK HERE</v>
      </c>
      <c r="E42" s="6">
        <v>2.99</v>
      </c>
      <c r="F42" s="7">
        <v>1.5</v>
      </c>
      <c r="G42" s="4">
        <v>72</v>
      </c>
      <c r="H42" s="5">
        <v>12</v>
      </c>
      <c r="I42">
        <v>21.75</v>
      </c>
      <c r="J42">
        <v>8.25</v>
      </c>
      <c r="K42">
        <v>8</v>
      </c>
      <c r="L42">
        <v>0.83072999999999997</v>
      </c>
      <c r="M42">
        <v>10.6</v>
      </c>
      <c r="N42" s="4">
        <v>7.5</v>
      </c>
      <c r="O42">
        <v>7.5</v>
      </c>
      <c r="P42">
        <v>3.75</v>
      </c>
      <c r="Q42">
        <v>0.12207</v>
      </c>
      <c r="R42" s="5">
        <v>1.66</v>
      </c>
      <c r="S42">
        <v>6.8109999999999999</v>
      </c>
      <c r="T42">
        <v>0.43309999999999998</v>
      </c>
      <c r="U42">
        <v>5.1969000000000003</v>
      </c>
      <c r="V42">
        <v>8.8699999999999994E-3</v>
      </c>
      <c r="W42">
        <v>0.1</v>
      </c>
      <c r="X42" s="2" t="s">
        <v>213</v>
      </c>
      <c r="Y42" s="1" t="s">
        <v>214</v>
      </c>
      <c r="Z42" s="3" t="s">
        <v>215</v>
      </c>
      <c r="AA42">
        <v>81</v>
      </c>
      <c r="AB42" s="1" t="s">
        <v>192</v>
      </c>
      <c r="AC42" t="s">
        <v>38</v>
      </c>
    </row>
    <row r="43" spans="1:29" x14ac:dyDescent="0.25">
      <c r="A43" s="1" t="s">
        <v>216</v>
      </c>
      <c r="B43" t="s">
        <v>217</v>
      </c>
      <c r="C43" t="s">
        <v>191</v>
      </c>
      <c r="D43" t="str">
        <f>HYPERLINK("http://image.bazic.com/1204.jpg","CLICK HERE")</f>
        <v>CLICK HERE</v>
      </c>
      <c r="E43" s="6">
        <v>1.99</v>
      </c>
      <c r="F43" s="7">
        <v>0.99</v>
      </c>
      <c r="G43" s="4">
        <v>144</v>
      </c>
      <c r="H43" s="5">
        <v>24</v>
      </c>
      <c r="I43">
        <v>21</v>
      </c>
      <c r="J43">
        <v>11.25</v>
      </c>
      <c r="K43">
        <v>8.5</v>
      </c>
      <c r="L43">
        <v>1.16211</v>
      </c>
      <c r="M43">
        <v>14.9</v>
      </c>
      <c r="N43" s="4">
        <v>10</v>
      </c>
      <c r="O43">
        <v>7</v>
      </c>
      <c r="P43">
        <v>4</v>
      </c>
      <c r="Q43">
        <v>0.16203999999999999</v>
      </c>
      <c r="R43" s="5">
        <v>2.3199999999999998</v>
      </c>
      <c r="S43">
        <v>6.4961000000000002</v>
      </c>
      <c r="T43">
        <v>0.39369999999999999</v>
      </c>
      <c r="U43">
        <v>4.4881900000000003</v>
      </c>
      <c r="V43">
        <v>6.6400000000000001E-3</v>
      </c>
      <c r="W43">
        <v>0.08</v>
      </c>
      <c r="X43" s="2" t="s">
        <v>218</v>
      </c>
      <c r="Y43" s="1" t="s">
        <v>219</v>
      </c>
      <c r="Z43" s="3" t="s">
        <v>220</v>
      </c>
      <c r="AA43">
        <v>54</v>
      </c>
      <c r="AB43" s="1" t="s">
        <v>192</v>
      </c>
      <c r="AC43" t="s">
        <v>38</v>
      </c>
    </row>
    <row r="44" spans="1:29" x14ac:dyDescent="0.25">
      <c r="A44" s="1" t="s">
        <v>221</v>
      </c>
      <c r="B44" t="s">
        <v>222</v>
      </c>
      <c r="C44" t="s">
        <v>223</v>
      </c>
      <c r="D44" t="str">
        <f>HYPERLINK("http://image.bazic.com/1206.jpg","CLICK HERE")</f>
        <v>CLICK HERE</v>
      </c>
      <c r="E44" s="6">
        <v>2.99</v>
      </c>
      <c r="F44" s="7">
        <v>1.05</v>
      </c>
      <c r="G44" s="4">
        <v>144</v>
      </c>
      <c r="H44" s="5">
        <v>24</v>
      </c>
      <c r="I44">
        <v>21.5</v>
      </c>
      <c r="J44">
        <v>12.5</v>
      </c>
      <c r="K44">
        <v>10.5</v>
      </c>
      <c r="L44">
        <v>1.63303</v>
      </c>
      <c r="M44">
        <v>19.82</v>
      </c>
      <c r="N44" s="4">
        <v>12</v>
      </c>
      <c r="O44">
        <v>7</v>
      </c>
      <c r="P44">
        <v>4.75</v>
      </c>
      <c r="Q44">
        <v>0.23089999999999999</v>
      </c>
      <c r="R44" s="5">
        <v>3.12</v>
      </c>
      <c r="S44">
        <v>3.5430000000000001</v>
      </c>
      <c r="T44">
        <v>0.748</v>
      </c>
      <c r="U44">
        <v>7.6379999999999999</v>
      </c>
      <c r="V44">
        <v>1.171E-2</v>
      </c>
      <c r="W44">
        <v>0.12</v>
      </c>
      <c r="X44" s="2" t="s">
        <v>224</v>
      </c>
      <c r="Y44" s="1" t="s">
        <v>225</v>
      </c>
      <c r="Z44" s="3" t="s">
        <v>226</v>
      </c>
      <c r="AA44">
        <v>42</v>
      </c>
      <c r="AB44" s="1" t="s">
        <v>192</v>
      </c>
      <c r="AC44" t="s">
        <v>38</v>
      </c>
    </row>
    <row r="45" spans="1:29" x14ac:dyDescent="0.25">
      <c r="A45" s="1" t="s">
        <v>227</v>
      </c>
      <c r="B45" t="s">
        <v>228</v>
      </c>
      <c r="C45" t="s">
        <v>191</v>
      </c>
      <c r="D45" t="str">
        <f>HYPERLINK("http://image.bazic.com/1207.jpg","CLICK HERE")</f>
        <v>CLICK HERE</v>
      </c>
      <c r="E45" s="6">
        <v>6.99</v>
      </c>
      <c r="F45" s="7">
        <v>4.3499999999999996</v>
      </c>
      <c r="G45" s="4">
        <v>12</v>
      </c>
      <c r="I45">
        <v>11.25</v>
      </c>
      <c r="J45">
        <v>8.75</v>
      </c>
      <c r="K45">
        <v>9.5</v>
      </c>
      <c r="L45">
        <v>0.54117999999999999</v>
      </c>
      <c r="M45">
        <v>5.52</v>
      </c>
      <c r="S45">
        <v>7.8739999999999997</v>
      </c>
      <c r="T45">
        <v>1.3</v>
      </c>
      <c r="U45">
        <v>7.8540000000000001</v>
      </c>
      <c r="V45">
        <v>4.6530000000000002E-2</v>
      </c>
      <c r="W45">
        <v>0.40625</v>
      </c>
      <c r="X45" s="2" t="s">
        <v>229</v>
      </c>
      <c r="Z45" s="3" t="s">
        <v>230</v>
      </c>
      <c r="AA45">
        <v>108</v>
      </c>
      <c r="AB45" s="1" t="s">
        <v>192</v>
      </c>
      <c r="AC45" t="s">
        <v>38</v>
      </c>
    </row>
    <row r="46" spans="1:29" x14ac:dyDescent="0.25">
      <c r="A46" s="1" t="s">
        <v>231</v>
      </c>
      <c r="B46" t="s">
        <v>232</v>
      </c>
      <c r="C46" t="s">
        <v>191</v>
      </c>
      <c r="D46" t="str">
        <f>HYPERLINK("http://image.bazic.com/1208.jpg","CLICK HERE")</f>
        <v>CLICK HERE</v>
      </c>
      <c r="E46" s="6">
        <v>3.99</v>
      </c>
      <c r="F46" s="7">
        <v>1.8</v>
      </c>
      <c r="G46" s="4">
        <v>72</v>
      </c>
      <c r="H46" s="5">
        <v>24</v>
      </c>
      <c r="I46">
        <v>21.75</v>
      </c>
      <c r="J46">
        <v>11.25</v>
      </c>
      <c r="K46">
        <v>12.5</v>
      </c>
      <c r="L46">
        <v>1.7700199999999999</v>
      </c>
      <c r="M46">
        <v>15.94</v>
      </c>
      <c r="N46" s="4">
        <v>10.5</v>
      </c>
      <c r="O46">
        <v>7</v>
      </c>
      <c r="P46">
        <v>11.75</v>
      </c>
      <c r="Q46">
        <v>0.49978</v>
      </c>
      <c r="R46" s="5">
        <v>4.92</v>
      </c>
      <c r="S46">
        <v>6.6139999999999999</v>
      </c>
      <c r="T46">
        <v>1.0629999999999999</v>
      </c>
      <c r="U46">
        <v>7.3819999999999997</v>
      </c>
      <c r="V46">
        <v>3.0040000000000001E-2</v>
      </c>
      <c r="W46">
        <v>0.18</v>
      </c>
      <c r="X46" s="2" t="s">
        <v>233</v>
      </c>
      <c r="Y46" s="1" t="s">
        <v>234</v>
      </c>
      <c r="Z46" s="3" t="s">
        <v>235</v>
      </c>
      <c r="AA46">
        <v>36</v>
      </c>
      <c r="AB46" s="1" t="s">
        <v>192</v>
      </c>
      <c r="AC46" t="s">
        <v>38</v>
      </c>
    </row>
    <row r="47" spans="1:29" x14ac:dyDescent="0.25">
      <c r="A47" s="1" t="s">
        <v>236</v>
      </c>
      <c r="B47" t="s">
        <v>237</v>
      </c>
      <c r="C47" t="s">
        <v>223</v>
      </c>
      <c r="D47" t="str">
        <f>HYPERLINK("http://image.bazic.com/1209.jpg","CLICK HERE")</f>
        <v>CLICK HERE</v>
      </c>
      <c r="E47" s="6">
        <v>2.99</v>
      </c>
      <c r="F47" s="7">
        <v>1.05</v>
      </c>
      <c r="G47" s="4">
        <v>144</v>
      </c>
      <c r="H47" s="5">
        <v>24</v>
      </c>
      <c r="I47">
        <v>21.25</v>
      </c>
      <c r="J47">
        <v>12.5</v>
      </c>
      <c r="K47">
        <v>10.25</v>
      </c>
      <c r="L47">
        <v>1.57561</v>
      </c>
      <c r="M47">
        <v>19.600000000000001</v>
      </c>
      <c r="N47" s="4">
        <v>11.75</v>
      </c>
      <c r="O47">
        <v>7</v>
      </c>
      <c r="P47">
        <v>4.5</v>
      </c>
      <c r="Q47">
        <v>0.21418999999999999</v>
      </c>
      <c r="R47" s="5">
        <v>3.08</v>
      </c>
      <c r="S47">
        <v>3.5430000000000001</v>
      </c>
      <c r="T47">
        <v>0.748</v>
      </c>
      <c r="U47">
        <v>7.6379999999999999</v>
      </c>
      <c r="V47">
        <v>1.171E-2</v>
      </c>
      <c r="W47">
        <v>0.12</v>
      </c>
      <c r="X47" s="2" t="s">
        <v>238</v>
      </c>
      <c r="Y47" s="1" t="s">
        <v>239</v>
      </c>
      <c r="Z47" s="3" t="s">
        <v>240</v>
      </c>
      <c r="AA47">
        <v>42</v>
      </c>
      <c r="AB47" s="1" t="s">
        <v>192</v>
      </c>
      <c r="AC47" t="s">
        <v>38</v>
      </c>
    </row>
    <row r="48" spans="1:29" x14ac:dyDescent="0.25">
      <c r="A48" s="1" t="s">
        <v>241</v>
      </c>
      <c r="B48" t="s">
        <v>242</v>
      </c>
      <c r="C48" t="s">
        <v>223</v>
      </c>
      <c r="D48" t="str">
        <f>HYPERLINK("http://image.bazic.com/1210.jpg","CLICK HERE")</f>
        <v>CLICK HERE</v>
      </c>
      <c r="E48" s="6">
        <v>2.99</v>
      </c>
      <c r="F48" s="7">
        <v>1.05</v>
      </c>
      <c r="G48" s="4">
        <v>144</v>
      </c>
      <c r="H48" s="5">
        <v>24</v>
      </c>
      <c r="I48">
        <v>21.25</v>
      </c>
      <c r="J48">
        <v>13</v>
      </c>
      <c r="K48">
        <v>10.25</v>
      </c>
      <c r="L48">
        <v>1.6386400000000001</v>
      </c>
      <c r="M48">
        <v>19.84</v>
      </c>
      <c r="N48" s="4">
        <v>12</v>
      </c>
      <c r="O48">
        <v>6.75</v>
      </c>
      <c r="P48">
        <v>4.5</v>
      </c>
      <c r="Q48">
        <v>0.21093999999999999</v>
      </c>
      <c r="R48" s="5">
        <v>3.12</v>
      </c>
      <c r="S48">
        <v>3.5430000000000001</v>
      </c>
      <c r="T48">
        <v>0.748</v>
      </c>
      <c r="U48">
        <v>7.6379999999999999</v>
      </c>
      <c r="V48">
        <v>1.171E-2</v>
      </c>
      <c r="W48">
        <v>0.12</v>
      </c>
      <c r="X48" s="2" t="s">
        <v>243</v>
      </c>
      <c r="Y48" s="1" t="s">
        <v>244</v>
      </c>
      <c r="Z48" s="3" t="s">
        <v>245</v>
      </c>
      <c r="AA48">
        <v>42</v>
      </c>
      <c r="AB48" s="1" t="s">
        <v>192</v>
      </c>
      <c r="AC48" t="s">
        <v>38</v>
      </c>
    </row>
    <row r="49" spans="1:29" x14ac:dyDescent="0.25">
      <c r="A49" s="1" t="s">
        <v>246</v>
      </c>
      <c r="B49" t="s">
        <v>247</v>
      </c>
      <c r="C49" t="s">
        <v>29</v>
      </c>
      <c r="D49" t="str">
        <f>HYPERLINK("http://image.bazic.com/12108.jpg","CLICK HERE")</f>
        <v>CLICK HERE</v>
      </c>
      <c r="E49" s="6">
        <v>4.99</v>
      </c>
      <c r="F49" s="7">
        <v>1.2</v>
      </c>
      <c r="G49" s="4">
        <v>48</v>
      </c>
      <c r="I49">
        <v>15.75</v>
      </c>
      <c r="J49">
        <v>11.25</v>
      </c>
      <c r="K49">
        <v>8.75</v>
      </c>
      <c r="L49">
        <v>0.89722000000000002</v>
      </c>
      <c r="M49">
        <v>20.58</v>
      </c>
      <c r="S49">
        <v>7.7169999999999996</v>
      </c>
      <c r="T49">
        <v>0.39400000000000002</v>
      </c>
      <c r="U49">
        <v>10.787000000000001</v>
      </c>
      <c r="V49">
        <v>1.898E-2</v>
      </c>
      <c r="W49">
        <v>0.42</v>
      </c>
      <c r="X49" s="2" t="s">
        <v>248</v>
      </c>
      <c r="Z49" s="3" t="s">
        <v>249</v>
      </c>
      <c r="AA49">
        <v>70</v>
      </c>
      <c r="AB49" s="1" t="s">
        <v>198</v>
      </c>
      <c r="AC49" t="s">
        <v>31</v>
      </c>
    </row>
    <row r="50" spans="1:29" x14ac:dyDescent="0.25">
      <c r="A50" s="1" t="s">
        <v>250</v>
      </c>
      <c r="B50" t="s">
        <v>251</v>
      </c>
      <c r="C50" t="s">
        <v>252</v>
      </c>
      <c r="D50" t="str">
        <f>HYPERLINK("http://image.bazic.com/1212.jpg","CLICK HERE")</f>
        <v>CLICK HERE</v>
      </c>
      <c r="E50" s="6">
        <v>19.989999999999998</v>
      </c>
      <c r="F50" s="7">
        <v>8.85</v>
      </c>
      <c r="G50" s="4">
        <v>48</v>
      </c>
      <c r="H50" s="5">
        <v>12</v>
      </c>
      <c r="I50">
        <v>13</v>
      </c>
      <c r="J50">
        <v>12</v>
      </c>
      <c r="K50">
        <v>15.5</v>
      </c>
      <c r="L50">
        <v>1.3993100000000001</v>
      </c>
      <c r="M50">
        <v>23.12</v>
      </c>
      <c r="N50" s="4">
        <v>12.25</v>
      </c>
      <c r="O50">
        <v>5.5</v>
      </c>
      <c r="P50">
        <v>7.25</v>
      </c>
      <c r="Q50">
        <v>0.28267999999999999</v>
      </c>
      <c r="R50" s="5">
        <v>5.44</v>
      </c>
      <c r="S50">
        <v>6</v>
      </c>
      <c r="T50">
        <v>0.875</v>
      </c>
      <c r="U50">
        <v>6.75</v>
      </c>
      <c r="V50">
        <v>2.051E-2</v>
      </c>
      <c r="W50">
        <v>0.42</v>
      </c>
      <c r="X50" s="2" t="s">
        <v>253</v>
      </c>
      <c r="Y50" s="1" t="s">
        <v>254</v>
      </c>
      <c r="Z50" s="3" t="s">
        <v>255</v>
      </c>
      <c r="AA50">
        <v>44</v>
      </c>
      <c r="AB50" s="1" t="s">
        <v>192</v>
      </c>
      <c r="AC50" t="s">
        <v>38</v>
      </c>
    </row>
    <row r="51" spans="1:29" x14ac:dyDescent="0.25">
      <c r="A51" s="1" t="s">
        <v>256</v>
      </c>
      <c r="B51" t="s">
        <v>257</v>
      </c>
      <c r="C51" t="s">
        <v>29</v>
      </c>
      <c r="D51" t="str">
        <f>HYPERLINK("http://image.bazic.com/12122.jpg","CLICK HERE")</f>
        <v>CLICK HERE</v>
      </c>
      <c r="E51" s="6">
        <v>4.99</v>
      </c>
      <c r="F51" s="7">
        <v>1.2</v>
      </c>
      <c r="G51" s="4">
        <v>48</v>
      </c>
      <c r="I51">
        <v>16</v>
      </c>
      <c r="J51">
        <v>11</v>
      </c>
      <c r="K51">
        <v>9</v>
      </c>
      <c r="L51">
        <v>0.91666999999999998</v>
      </c>
      <c r="M51">
        <v>20.88</v>
      </c>
      <c r="S51">
        <v>7.7560000000000002</v>
      </c>
      <c r="T51">
        <v>0.39400000000000002</v>
      </c>
      <c r="U51">
        <v>10.827</v>
      </c>
      <c r="V51">
        <v>1.915E-2</v>
      </c>
      <c r="W51">
        <v>0.4</v>
      </c>
      <c r="X51" s="2" t="s">
        <v>258</v>
      </c>
      <c r="Z51" s="3" t="s">
        <v>259</v>
      </c>
      <c r="AA51">
        <v>70</v>
      </c>
      <c r="AB51" s="1" t="s">
        <v>198</v>
      </c>
      <c r="AC51" t="s">
        <v>31</v>
      </c>
    </row>
    <row r="52" spans="1:29" x14ac:dyDescent="0.25">
      <c r="A52" s="1" t="s">
        <v>260</v>
      </c>
      <c r="B52" t="s">
        <v>261</v>
      </c>
      <c r="C52" t="s">
        <v>223</v>
      </c>
      <c r="D52" t="str">
        <f>HYPERLINK("http://image.bazic.com/1213.jpg","CLICK HERE")</f>
        <v>CLICK HERE</v>
      </c>
      <c r="E52" s="6">
        <v>2.99</v>
      </c>
      <c r="F52" s="7">
        <v>1.05</v>
      </c>
      <c r="G52" s="4">
        <v>144</v>
      </c>
      <c r="H52" s="5">
        <v>24</v>
      </c>
      <c r="I52">
        <v>21.25</v>
      </c>
      <c r="J52">
        <v>14.75</v>
      </c>
      <c r="K52">
        <v>14.75</v>
      </c>
      <c r="L52">
        <v>2.6754699999999998</v>
      </c>
      <c r="M52">
        <v>23.28</v>
      </c>
      <c r="N52" s="4">
        <v>13.75</v>
      </c>
      <c r="O52">
        <v>7</v>
      </c>
      <c r="P52">
        <v>7</v>
      </c>
      <c r="Q52">
        <v>0.38990000000000002</v>
      </c>
      <c r="R52" s="5">
        <v>3.62</v>
      </c>
      <c r="S52">
        <v>3.5</v>
      </c>
      <c r="T52">
        <v>1.0629999999999999</v>
      </c>
      <c r="U52">
        <v>8.25</v>
      </c>
      <c r="V52">
        <v>1.7760000000000001E-2</v>
      </c>
      <c r="W52">
        <v>0.14000000000000001</v>
      </c>
      <c r="X52" s="2" t="s">
        <v>262</v>
      </c>
      <c r="Y52" s="1" t="s">
        <v>263</v>
      </c>
      <c r="Z52" s="3" t="s">
        <v>264</v>
      </c>
      <c r="AA52">
        <v>25</v>
      </c>
      <c r="AB52" s="1" t="s">
        <v>192</v>
      </c>
      <c r="AC52" t="s">
        <v>38</v>
      </c>
    </row>
    <row r="53" spans="1:29" x14ac:dyDescent="0.25">
      <c r="A53" s="1" t="s">
        <v>265</v>
      </c>
      <c r="B53" t="s">
        <v>266</v>
      </c>
      <c r="C53" t="s">
        <v>267</v>
      </c>
      <c r="D53" t="str">
        <f>HYPERLINK("http://image.bazic.com/1214.jpg","CLICK HERE")</f>
        <v>CLICK HERE</v>
      </c>
      <c r="E53" s="6">
        <v>5.99</v>
      </c>
      <c r="F53" s="7">
        <v>2.85</v>
      </c>
      <c r="G53" s="4">
        <v>144</v>
      </c>
      <c r="H53" s="5">
        <v>24</v>
      </c>
      <c r="I53">
        <v>12.25</v>
      </c>
      <c r="J53">
        <v>10.25</v>
      </c>
      <c r="K53">
        <v>13</v>
      </c>
      <c r="L53">
        <v>0.94462999999999997</v>
      </c>
      <c r="M53">
        <v>19.84</v>
      </c>
      <c r="N53" s="4">
        <v>11.5</v>
      </c>
      <c r="O53">
        <v>5</v>
      </c>
      <c r="P53">
        <v>4</v>
      </c>
      <c r="Q53">
        <v>0.1331</v>
      </c>
      <c r="R53" s="5">
        <v>3.14</v>
      </c>
      <c r="S53">
        <v>2.25</v>
      </c>
      <c r="T53">
        <v>0.63</v>
      </c>
      <c r="U53">
        <v>6.63</v>
      </c>
      <c r="V53">
        <v>5.4400000000000004E-3</v>
      </c>
      <c r="W53">
        <v>0.126</v>
      </c>
      <c r="X53" s="2" t="s">
        <v>268</v>
      </c>
      <c r="Y53" s="1" t="s">
        <v>269</v>
      </c>
      <c r="Z53" s="3" t="s">
        <v>270</v>
      </c>
      <c r="AA53">
        <v>80</v>
      </c>
      <c r="AB53" s="1" t="s">
        <v>192</v>
      </c>
      <c r="AC53" t="s">
        <v>38</v>
      </c>
    </row>
    <row r="54" spans="1:29" x14ac:dyDescent="0.25">
      <c r="A54" s="1" t="s">
        <v>271</v>
      </c>
      <c r="B54" t="s">
        <v>272</v>
      </c>
      <c r="C54" t="s">
        <v>29</v>
      </c>
      <c r="D54" t="str">
        <f>HYPERLINK("http://image.bazic.com/12146.jpg","CLICK HERE")</f>
        <v>CLICK HERE</v>
      </c>
      <c r="E54" s="6">
        <v>4.99</v>
      </c>
      <c r="F54" s="7">
        <v>1.2</v>
      </c>
      <c r="G54" s="4">
        <v>48</v>
      </c>
      <c r="I54">
        <v>16</v>
      </c>
      <c r="J54">
        <v>11.25</v>
      </c>
      <c r="K54">
        <v>9</v>
      </c>
      <c r="L54">
        <v>0.9375</v>
      </c>
      <c r="M54">
        <v>20.88</v>
      </c>
      <c r="S54">
        <v>7.7560000000000002</v>
      </c>
      <c r="T54">
        <v>0.39400000000000002</v>
      </c>
      <c r="U54">
        <v>10.747999999999999</v>
      </c>
      <c r="V54">
        <v>1.9009999999999999E-2</v>
      </c>
      <c r="W54">
        <v>0.42</v>
      </c>
      <c r="X54" s="2" t="s">
        <v>273</v>
      </c>
      <c r="Z54" s="3" t="s">
        <v>274</v>
      </c>
      <c r="AA54">
        <v>70</v>
      </c>
      <c r="AB54" s="1" t="s">
        <v>198</v>
      </c>
      <c r="AC54" t="s">
        <v>31</v>
      </c>
    </row>
    <row r="55" spans="1:29" x14ac:dyDescent="0.25">
      <c r="A55" s="1" t="s">
        <v>275</v>
      </c>
      <c r="B55" t="s">
        <v>276</v>
      </c>
      <c r="C55" t="s">
        <v>267</v>
      </c>
      <c r="D55" t="str">
        <f>HYPERLINK("http://image.bazic.com/1215.jpg","CLICK HERE")</f>
        <v>CLICK HERE</v>
      </c>
      <c r="E55" s="6">
        <v>14.99</v>
      </c>
      <c r="F55" s="7">
        <v>7.35</v>
      </c>
      <c r="G55" s="4">
        <v>12</v>
      </c>
      <c r="I55">
        <v>12.25</v>
      </c>
      <c r="J55">
        <v>7.5</v>
      </c>
      <c r="K55">
        <v>5</v>
      </c>
      <c r="L55">
        <v>0.26584000000000002</v>
      </c>
      <c r="M55">
        <v>5.0199999999999996</v>
      </c>
      <c r="S55">
        <v>6.75</v>
      </c>
      <c r="T55">
        <v>0.63</v>
      </c>
      <c r="U55">
        <v>6.63</v>
      </c>
      <c r="V55">
        <v>1.6320000000000001E-2</v>
      </c>
      <c r="W55">
        <v>0.37</v>
      </c>
      <c r="X55" s="2" t="s">
        <v>277</v>
      </c>
      <c r="Z55" s="3" t="s">
        <v>278</v>
      </c>
      <c r="AA55">
        <v>280</v>
      </c>
      <c r="AB55" s="1" t="s">
        <v>192</v>
      </c>
      <c r="AC55" t="s">
        <v>38</v>
      </c>
    </row>
    <row r="56" spans="1:29" x14ac:dyDescent="0.25">
      <c r="A56" s="1" t="s">
        <v>279</v>
      </c>
      <c r="B56" t="s">
        <v>280</v>
      </c>
      <c r="C56" t="s">
        <v>29</v>
      </c>
      <c r="D56" t="str">
        <f>HYPERLINK("http://image.bazic.com/12153.jpg","CLICK HERE")</f>
        <v>CLICK HERE</v>
      </c>
      <c r="E56" s="6">
        <v>3.99</v>
      </c>
      <c r="F56" s="7">
        <v>1.2</v>
      </c>
      <c r="G56" s="4">
        <v>48</v>
      </c>
      <c r="I56">
        <v>16</v>
      </c>
      <c r="J56">
        <v>11.25</v>
      </c>
      <c r="K56">
        <v>8.75</v>
      </c>
      <c r="L56">
        <v>0.91146000000000005</v>
      </c>
      <c r="M56">
        <v>20.32</v>
      </c>
      <c r="S56">
        <v>7.7949999999999999</v>
      </c>
      <c r="T56">
        <v>0.39400000000000002</v>
      </c>
      <c r="U56">
        <v>10.747999999999999</v>
      </c>
      <c r="V56">
        <v>1.9099999999999999E-2</v>
      </c>
      <c r="W56">
        <v>0.4</v>
      </c>
      <c r="X56" s="2" t="s">
        <v>281</v>
      </c>
      <c r="Z56" s="3" t="s">
        <v>282</v>
      </c>
      <c r="AA56">
        <v>70</v>
      </c>
      <c r="AB56" s="1" t="s">
        <v>198</v>
      </c>
      <c r="AC56" t="s">
        <v>31</v>
      </c>
    </row>
    <row r="57" spans="1:29" x14ac:dyDescent="0.25">
      <c r="A57" s="1" t="s">
        <v>283</v>
      </c>
      <c r="B57" t="s">
        <v>284</v>
      </c>
      <c r="C57" t="s">
        <v>223</v>
      </c>
      <c r="D57" t="str">
        <f>HYPERLINK("http://image.bazic.com/1216.jpg","CLICK HERE")</f>
        <v>CLICK HERE</v>
      </c>
      <c r="E57" s="6">
        <v>2.99</v>
      </c>
      <c r="F57" s="7">
        <v>1.2</v>
      </c>
      <c r="G57" s="4">
        <v>144</v>
      </c>
      <c r="H57" s="5">
        <v>24</v>
      </c>
      <c r="I57">
        <v>22.25</v>
      </c>
      <c r="J57">
        <v>15.25</v>
      </c>
      <c r="K57">
        <v>12</v>
      </c>
      <c r="L57">
        <v>2.3563399999999999</v>
      </c>
      <c r="M57">
        <v>25.8</v>
      </c>
      <c r="N57" s="4">
        <v>14.25</v>
      </c>
      <c r="O57">
        <v>7.25</v>
      </c>
      <c r="P57">
        <v>5.5</v>
      </c>
      <c r="Q57">
        <v>0.32883000000000001</v>
      </c>
      <c r="R57" s="5">
        <v>4.0599999999999996</v>
      </c>
      <c r="S57">
        <v>3.74</v>
      </c>
      <c r="T57">
        <v>0.84599999999999997</v>
      </c>
      <c r="U57">
        <v>9.016</v>
      </c>
      <c r="V57">
        <v>1.651E-2</v>
      </c>
      <c r="W57">
        <v>0.16</v>
      </c>
      <c r="X57" s="2" t="s">
        <v>285</v>
      </c>
      <c r="Y57" s="1" t="s">
        <v>286</v>
      </c>
      <c r="Z57" s="3" t="s">
        <v>287</v>
      </c>
      <c r="AA57">
        <v>30</v>
      </c>
      <c r="AB57" s="1" t="s">
        <v>192</v>
      </c>
      <c r="AC57" t="s">
        <v>38</v>
      </c>
    </row>
    <row r="58" spans="1:29" x14ac:dyDescent="0.25">
      <c r="A58" s="1" t="s">
        <v>288</v>
      </c>
      <c r="B58" t="s">
        <v>289</v>
      </c>
      <c r="C58" t="s">
        <v>223</v>
      </c>
      <c r="D58" t="str">
        <f>HYPERLINK("http://image.bazic.com/1217.jpg","CLICK HERE")</f>
        <v>CLICK HERE</v>
      </c>
      <c r="E58" s="6">
        <v>2.99</v>
      </c>
      <c r="F58" s="7">
        <v>1.2</v>
      </c>
      <c r="G58" s="4">
        <v>144</v>
      </c>
      <c r="H58" s="5">
        <v>24</v>
      </c>
      <c r="I58">
        <v>22.25</v>
      </c>
      <c r="J58">
        <v>15.25</v>
      </c>
      <c r="K58">
        <v>12.25</v>
      </c>
      <c r="L58">
        <v>2.40543</v>
      </c>
      <c r="M58">
        <v>26.02</v>
      </c>
      <c r="N58" s="4">
        <v>14.25</v>
      </c>
      <c r="O58">
        <v>7.25</v>
      </c>
      <c r="P58">
        <v>5.5</v>
      </c>
      <c r="Q58">
        <v>0.32883000000000001</v>
      </c>
      <c r="R58" s="5">
        <v>4.08</v>
      </c>
      <c r="S58">
        <v>3.74</v>
      </c>
      <c r="T58">
        <v>0.84599999999999997</v>
      </c>
      <c r="U58">
        <v>9.016</v>
      </c>
      <c r="V58">
        <v>1.651E-2</v>
      </c>
      <c r="W58">
        <v>0.16</v>
      </c>
      <c r="X58" s="2" t="s">
        <v>290</v>
      </c>
      <c r="Y58" s="1" t="s">
        <v>291</v>
      </c>
      <c r="Z58" s="3" t="s">
        <v>292</v>
      </c>
      <c r="AA58">
        <v>30</v>
      </c>
      <c r="AB58" s="1" t="s">
        <v>192</v>
      </c>
      <c r="AC58" t="s">
        <v>38</v>
      </c>
    </row>
    <row r="59" spans="1:29" x14ac:dyDescent="0.25">
      <c r="A59" s="1" t="s">
        <v>293</v>
      </c>
      <c r="B59" t="s">
        <v>294</v>
      </c>
      <c r="C59" t="s">
        <v>252</v>
      </c>
      <c r="D59" t="str">
        <f>HYPERLINK("http://image.bazic.com/1218.jpg","CLICK HERE")</f>
        <v>CLICK HERE</v>
      </c>
      <c r="E59" s="6">
        <v>2.99</v>
      </c>
      <c r="F59" s="7">
        <v>1.2</v>
      </c>
      <c r="G59" s="4">
        <v>288</v>
      </c>
      <c r="H59" s="5">
        <v>24</v>
      </c>
      <c r="I59">
        <v>14.5</v>
      </c>
      <c r="J59">
        <v>14</v>
      </c>
      <c r="K59">
        <v>18.5</v>
      </c>
      <c r="L59">
        <v>2.1733199999999999</v>
      </c>
      <c r="M59">
        <v>22.5</v>
      </c>
      <c r="N59" s="4">
        <v>6.5</v>
      </c>
      <c r="O59">
        <v>4.25</v>
      </c>
      <c r="P59">
        <v>8.75</v>
      </c>
      <c r="Q59">
        <v>0.13988</v>
      </c>
      <c r="R59" s="5">
        <v>1.74</v>
      </c>
      <c r="S59">
        <v>3.125</v>
      </c>
      <c r="T59">
        <v>0.875</v>
      </c>
      <c r="U59">
        <v>8.5</v>
      </c>
      <c r="V59">
        <v>1.345E-2</v>
      </c>
      <c r="W59">
        <v>0.06</v>
      </c>
      <c r="X59" s="2" t="s">
        <v>295</v>
      </c>
      <c r="Y59" s="1" t="s">
        <v>296</v>
      </c>
      <c r="Z59" s="3" t="s">
        <v>297</v>
      </c>
      <c r="AA59">
        <v>36</v>
      </c>
      <c r="AB59" s="1" t="s">
        <v>192</v>
      </c>
      <c r="AC59" t="s">
        <v>38</v>
      </c>
    </row>
    <row r="60" spans="1:29" x14ac:dyDescent="0.25">
      <c r="A60" s="1" t="s">
        <v>298</v>
      </c>
      <c r="B60" t="s">
        <v>299</v>
      </c>
      <c r="C60" t="s">
        <v>252</v>
      </c>
      <c r="D60" t="str">
        <f>HYPERLINK("http://image.bazic.com/1219.jpg","CLICK HERE")</f>
        <v>CLICK HERE</v>
      </c>
      <c r="E60" s="6">
        <v>2.99</v>
      </c>
      <c r="F60" s="7">
        <v>1.2</v>
      </c>
      <c r="G60" s="4">
        <v>288</v>
      </c>
      <c r="H60" s="5">
        <v>24</v>
      </c>
      <c r="I60">
        <v>14.5</v>
      </c>
      <c r="J60">
        <v>13.5</v>
      </c>
      <c r="K60">
        <v>18.5</v>
      </c>
      <c r="L60">
        <v>2.0956999999999999</v>
      </c>
      <c r="M60">
        <v>22.76</v>
      </c>
      <c r="N60" s="4">
        <v>6.5</v>
      </c>
      <c r="O60">
        <v>4.5</v>
      </c>
      <c r="P60">
        <v>8.75</v>
      </c>
      <c r="Q60">
        <v>0.14810999999999999</v>
      </c>
      <c r="R60" s="5">
        <v>1.74</v>
      </c>
      <c r="S60">
        <v>3.125</v>
      </c>
      <c r="T60">
        <v>0.875</v>
      </c>
      <c r="U60">
        <v>8.5</v>
      </c>
      <c r="V60">
        <v>1.345E-2</v>
      </c>
      <c r="W60">
        <v>6.4000000000000001E-2</v>
      </c>
      <c r="X60" s="2" t="s">
        <v>300</v>
      </c>
      <c r="Y60" s="1" t="s">
        <v>301</v>
      </c>
      <c r="Z60" s="3" t="s">
        <v>302</v>
      </c>
      <c r="AA60">
        <v>36</v>
      </c>
      <c r="AB60" s="1" t="s">
        <v>192</v>
      </c>
      <c r="AC60" t="s">
        <v>38</v>
      </c>
    </row>
    <row r="61" spans="1:29" x14ac:dyDescent="0.25">
      <c r="A61" s="1" t="s">
        <v>303</v>
      </c>
      <c r="B61" t="s">
        <v>304</v>
      </c>
      <c r="C61" t="s">
        <v>305</v>
      </c>
      <c r="D61" t="str">
        <f>HYPERLINK("http://image.bazic.com/1220.jpg","CLICK HERE")</f>
        <v>CLICK HERE</v>
      </c>
      <c r="E61" s="6">
        <v>2.99</v>
      </c>
      <c r="F61" s="7">
        <v>1.2</v>
      </c>
      <c r="G61" s="4">
        <v>144</v>
      </c>
      <c r="H61" s="5">
        <v>24</v>
      </c>
      <c r="I61">
        <v>18</v>
      </c>
      <c r="J61">
        <v>13.5</v>
      </c>
      <c r="K61">
        <v>16.75</v>
      </c>
      <c r="L61">
        <v>2.35547</v>
      </c>
      <c r="M61">
        <v>35.4</v>
      </c>
      <c r="N61" s="4">
        <v>12.5</v>
      </c>
      <c r="O61">
        <v>8.75</v>
      </c>
      <c r="P61">
        <v>5</v>
      </c>
      <c r="Q61">
        <v>0.31647999999999998</v>
      </c>
      <c r="R61" s="5">
        <v>5.7</v>
      </c>
      <c r="S61">
        <v>4.8029999999999999</v>
      </c>
      <c r="T61">
        <v>0.78700000000000003</v>
      </c>
      <c r="U61">
        <v>6.2990000000000004</v>
      </c>
      <c r="V61">
        <v>1.3780000000000001E-2</v>
      </c>
      <c r="W61">
        <v>0.22</v>
      </c>
      <c r="X61" s="2" t="s">
        <v>306</v>
      </c>
      <c r="Y61" s="1" t="s">
        <v>307</v>
      </c>
      <c r="Z61" s="3" t="s">
        <v>308</v>
      </c>
      <c r="AA61">
        <v>28</v>
      </c>
      <c r="AB61" s="1" t="s">
        <v>192</v>
      </c>
      <c r="AC61" t="s">
        <v>38</v>
      </c>
    </row>
    <row r="62" spans="1:29" x14ac:dyDescent="0.25">
      <c r="A62" s="1" t="s">
        <v>309</v>
      </c>
      <c r="B62" t="s">
        <v>310</v>
      </c>
      <c r="C62" t="s">
        <v>305</v>
      </c>
      <c r="D62" t="str">
        <f>HYPERLINK("http://image.bazic.com/1223.jpg","CLICK HERE")</f>
        <v>CLICK HERE</v>
      </c>
      <c r="E62" s="6">
        <v>2.99</v>
      </c>
      <c r="F62" s="7">
        <v>1.5</v>
      </c>
      <c r="G62" s="4">
        <v>144</v>
      </c>
      <c r="H62" s="5">
        <v>24</v>
      </c>
      <c r="I62">
        <v>18</v>
      </c>
      <c r="J62">
        <v>12.25</v>
      </c>
      <c r="K62">
        <v>16.75</v>
      </c>
      <c r="L62">
        <v>2.1373700000000002</v>
      </c>
      <c r="M62">
        <v>38.86</v>
      </c>
      <c r="N62" s="4">
        <v>11.5</v>
      </c>
      <c r="O62">
        <v>5.75</v>
      </c>
      <c r="P62">
        <v>8</v>
      </c>
      <c r="Q62">
        <v>0.30614000000000002</v>
      </c>
      <c r="R62" s="5">
        <v>6.26</v>
      </c>
      <c r="S62">
        <v>5.4720000000000004</v>
      </c>
      <c r="T62">
        <v>0.59099999999999997</v>
      </c>
      <c r="U62">
        <v>7.008</v>
      </c>
      <c r="V62">
        <v>1.312E-2</v>
      </c>
      <c r="W62">
        <v>0.24</v>
      </c>
      <c r="X62" s="2" t="s">
        <v>311</v>
      </c>
      <c r="Y62" s="1" t="s">
        <v>312</v>
      </c>
      <c r="Z62" s="3" t="s">
        <v>313</v>
      </c>
      <c r="AA62">
        <v>32</v>
      </c>
      <c r="AB62" s="1" t="s">
        <v>192</v>
      </c>
      <c r="AC62" t="s">
        <v>38</v>
      </c>
    </row>
    <row r="63" spans="1:29" x14ac:dyDescent="0.25">
      <c r="A63" s="1" t="s">
        <v>314</v>
      </c>
      <c r="B63" t="s">
        <v>315</v>
      </c>
      <c r="C63" t="s">
        <v>305</v>
      </c>
      <c r="D63" t="str">
        <f>HYPERLINK("http://image.bazic.com/1224.jpg","CLICK HERE")</f>
        <v>CLICK HERE</v>
      </c>
      <c r="E63" s="6">
        <v>2.99</v>
      </c>
      <c r="F63" s="7">
        <v>1.2</v>
      </c>
      <c r="G63" s="4">
        <v>144</v>
      </c>
      <c r="H63" s="5">
        <v>24</v>
      </c>
      <c r="I63">
        <v>20</v>
      </c>
      <c r="J63">
        <v>14.25</v>
      </c>
      <c r="K63">
        <v>12.5</v>
      </c>
      <c r="L63">
        <v>2.0616300000000001</v>
      </c>
      <c r="M63">
        <v>31.76</v>
      </c>
      <c r="N63" s="4">
        <v>13.5</v>
      </c>
      <c r="O63">
        <v>9.75</v>
      </c>
      <c r="P63">
        <v>3.75</v>
      </c>
      <c r="Q63">
        <v>0.28565000000000002</v>
      </c>
      <c r="R63" s="5">
        <v>5</v>
      </c>
      <c r="S63">
        <v>4.6059999999999999</v>
      </c>
      <c r="T63">
        <v>0.5</v>
      </c>
      <c r="U63">
        <v>7.7560000000000002</v>
      </c>
      <c r="V63">
        <v>1.034E-2</v>
      </c>
      <c r="W63">
        <v>0.2</v>
      </c>
      <c r="X63" s="2" t="s">
        <v>316</v>
      </c>
      <c r="Y63" s="1" t="s">
        <v>317</v>
      </c>
      <c r="Z63" s="3" t="s">
        <v>318</v>
      </c>
      <c r="AA63">
        <v>35</v>
      </c>
      <c r="AB63" s="1" t="s">
        <v>192</v>
      </c>
      <c r="AC63" t="s">
        <v>38</v>
      </c>
    </row>
    <row r="64" spans="1:29" x14ac:dyDescent="0.25">
      <c r="A64" s="1" t="s">
        <v>319</v>
      </c>
      <c r="B64" t="s">
        <v>320</v>
      </c>
      <c r="C64" t="s">
        <v>305</v>
      </c>
      <c r="D64" t="str">
        <f>HYPERLINK("http://image.bazic.com/1225.jpg","CLICK HERE")</f>
        <v>CLICK HERE</v>
      </c>
      <c r="E64" s="6">
        <v>2.99</v>
      </c>
      <c r="F64" s="7">
        <v>1.2</v>
      </c>
      <c r="G64" s="4">
        <v>144</v>
      </c>
      <c r="H64" s="5">
        <v>24</v>
      </c>
      <c r="I64">
        <v>16.25</v>
      </c>
      <c r="J64">
        <v>12</v>
      </c>
      <c r="K64">
        <v>17.75</v>
      </c>
      <c r="L64">
        <v>2.0030399999999999</v>
      </c>
      <c r="M64">
        <v>33.26</v>
      </c>
      <c r="N64" s="4">
        <v>11.25</v>
      </c>
      <c r="O64">
        <v>5.25</v>
      </c>
      <c r="P64">
        <v>8.5</v>
      </c>
      <c r="Q64">
        <v>0.29053000000000001</v>
      </c>
      <c r="R64" s="5">
        <v>5.34</v>
      </c>
      <c r="S64">
        <v>4.875</v>
      </c>
      <c r="T64">
        <v>0.625</v>
      </c>
      <c r="U64">
        <v>6.6929999999999996</v>
      </c>
      <c r="V64">
        <v>1.18E-2</v>
      </c>
      <c r="W64">
        <v>0.22</v>
      </c>
      <c r="X64" s="2" t="s">
        <v>321</v>
      </c>
      <c r="Y64" s="1" t="s">
        <v>322</v>
      </c>
      <c r="Z64" s="3" t="s">
        <v>323</v>
      </c>
      <c r="AA64">
        <v>40</v>
      </c>
      <c r="AB64" s="1" t="s">
        <v>192</v>
      </c>
      <c r="AC64" t="s">
        <v>38</v>
      </c>
    </row>
    <row r="65" spans="1:29" x14ac:dyDescent="0.25">
      <c r="A65" s="1" t="s">
        <v>324</v>
      </c>
      <c r="B65" t="s">
        <v>325</v>
      </c>
      <c r="C65" t="s">
        <v>305</v>
      </c>
      <c r="D65" t="str">
        <f>HYPERLINK("http://image.bazic.com/1226.jpg","CLICK HERE")</f>
        <v>CLICK HERE</v>
      </c>
      <c r="E65" s="6">
        <v>2.99</v>
      </c>
      <c r="F65" s="7">
        <v>1.5</v>
      </c>
      <c r="G65" s="4">
        <v>144</v>
      </c>
      <c r="H65" s="5">
        <v>24</v>
      </c>
      <c r="I65">
        <v>16</v>
      </c>
      <c r="J65">
        <v>11</v>
      </c>
      <c r="K65">
        <v>20.5</v>
      </c>
      <c r="L65">
        <v>2.0879599999999998</v>
      </c>
      <c r="M65">
        <v>32.9</v>
      </c>
      <c r="N65" s="4">
        <v>10.5</v>
      </c>
      <c r="O65">
        <v>7.75</v>
      </c>
      <c r="P65">
        <v>6.5</v>
      </c>
      <c r="Q65">
        <v>0.30609999999999998</v>
      </c>
      <c r="R65" s="5">
        <v>5.22</v>
      </c>
      <c r="S65">
        <v>3.125</v>
      </c>
      <c r="T65">
        <v>1.375</v>
      </c>
      <c r="U65">
        <v>7.5</v>
      </c>
      <c r="V65">
        <v>1.865E-2</v>
      </c>
      <c r="W65">
        <v>0.2</v>
      </c>
      <c r="X65" s="2" t="s">
        <v>326</v>
      </c>
      <c r="Y65" s="1" t="s">
        <v>327</v>
      </c>
      <c r="Z65" s="3" t="s">
        <v>328</v>
      </c>
      <c r="AA65">
        <v>30</v>
      </c>
      <c r="AB65" s="1" t="s">
        <v>192</v>
      </c>
      <c r="AC65" t="s">
        <v>38</v>
      </c>
    </row>
    <row r="66" spans="1:29" x14ac:dyDescent="0.25">
      <c r="A66" s="1" t="s">
        <v>329</v>
      </c>
      <c r="B66" t="s">
        <v>330</v>
      </c>
      <c r="C66" t="s">
        <v>305</v>
      </c>
      <c r="D66" t="str">
        <f>HYPERLINK("http://image.bazic.com/1227.jpg","CLICK HERE")</f>
        <v>CLICK HERE</v>
      </c>
      <c r="E66" s="6">
        <v>16.989999999999998</v>
      </c>
      <c r="F66" s="7">
        <v>8.25</v>
      </c>
      <c r="G66" s="4">
        <v>12</v>
      </c>
      <c r="I66">
        <v>11</v>
      </c>
      <c r="J66">
        <v>8.75</v>
      </c>
      <c r="K66">
        <v>9.25</v>
      </c>
      <c r="L66">
        <v>0.51522999999999997</v>
      </c>
      <c r="M66">
        <v>14.3</v>
      </c>
      <c r="S66">
        <v>8</v>
      </c>
      <c r="T66">
        <v>1.375</v>
      </c>
      <c r="U66">
        <v>6.875</v>
      </c>
      <c r="V66">
        <v>4.3770000000000003E-2</v>
      </c>
      <c r="W66">
        <v>1.1200000000000001</v>
      </c>
      <c r="X66" s="2" t="s">
        <v>331</v>
      </c>
      <c r="Z66" s="3" t="s">
        <v>332</v>
      </c>
      <c r="AA66">
        <v>90</v>
      </c>
      <c r="AB66" s="1" t="s">
        <v>192</v>
      </c>
      <c r="AC66" t="s">
        <v>38</v>
      </c>
    </row>
    <row r="67" spans="1:29" x14ac:dyDescent="0.25">
      <c r="A67" s="1" t="s">
        <v>333</v>
      </c>
      <c r="B67" t="s">
        <v>334</v>
      </c>
      <c r="C67" t="s">
        <v>305</v>
      </c>
      <c r="D67" t="str">
        <f>HYPERLINK("http://image.bazic.com/1228.jpg","CLICK HERE")</f>
        <v>CLICK HERE</v>
      </c>
      <c r="E67" s="6">
        <v>2.99</v>
      </c>
      <c r="F67" s="7">
        <v>1.2</v>
      </c>
      <c r="G67" s="4">
        <v>144</v>
      </c>
      <c r="H67" s="5">
        <v>24</v>
      </c>
      <c r="I67">
        <v>18.25</v>
      </c>
      <c r="J67">
        <v>12.75</v>
      </c>
      <c r="K67">
        <v>18.75</v>
      </c>
      <c r="L67">
        <v>2.5248200000000001</v>
      </c>
      <c r="M67">
        <v>35.24</v>
      </c>
      <c r="N67" s="4">
        <v>11.75</v>
      </c>
      <c r="O67">
        <v>6</v>
      </c>
      <c r="P67">
        <v>9</v>
      </c>
      <c r="Q67">
        <v>0.36719000000000002</v>
      </c>
      <c r="R67" s="5">
        <v>5.56</v>
      </c>
      <c r="S67">
        <v>4.4089999999999998</v>
      </c>
      <c r="T67">
        <v>0.59099999999999997</v>
      </c>
      <c r="U67">
        <v>7.008</v>
      </c>
      <c r="V67">
        <v>1.057E-2</v>
      </c>
      <c r="W67">
        <v>0.22</v>
      </c>
      <c r="X67" s="2" t="s">
        <v>335</v>
      </c>
      <c r="Y67" s="1" t="s">
        <v>336</v>
      </c>
      <c r="Z67" s="3" t="s">
        <v>337</v>
      </c>
      <c r="AA67">
        <v>32</v>
      </c>
      <c r="AB67" s="1" t="s">
        <v>192</v>
      </c>
      <c r="AC67" t="s">
        <v>38</v>
      </c>
    </row>
    <row r="68" spans="1:29" x14ac:dyDescent="0.25">
      <c r="A68" s="1" t="s">
        <v>338</v>
      </c>
      <c r="B68" t="s">
        <v>339</v>
      </c>
      <c r="C68" t="s">
        <v>305</v>
      </c>
      <c r="D68" t="str">
        <f>HYPERLINK("http://image.bazic.com/1229.jpg","CLICK HERE")</f>
        <v>CLICK HERE</v>
      </c>
      <c r="E68" s="6">
        <v>7.99</v>
      </c>
      <c r="F68" s="7">
        <v>2.25</v>
      </c>
      <c r="G68" s="4">
        <v>72</v>
      </c>
      <c r="H68" s="5">
        <v>12</v>
      </c>
      <c r="I68">
        <v>13.25</v>
      </c>
      <c r="J68">
        <v>8.75</v>
      </c>
      <c r="K68">
        <v>14</v>
      </c>
      <c r="L68">
        <v>0.93930999999999998</v>
      </c>
      <c r="M68">
        <v>18.100000000000001</v>
      </c>
      <c r="N68" s="4">
        <v>8</v>
      </c>
      <c r="O68">
        <v>6.25</v>
      </c>
      <c r="P68">
        <v>4.25</v>
      </c>
      <c r="Q68">
        <v>0.12298000000000001</v>
      </c>
      <c r="R68" s="5">
        <v>2.84</v>
      </c>
      <c r="S68">
        <v>3.8125</v>
      </c>
      <c r="T68">
        <v>0.625</v>
      </c>
      <c r="U68">
        <v>6</v>
      </c>
      <c r="V68">
        <v>8.2699999999999996E-3</v>
      </c>
      <c r="W68">
        <v>0.22</v>
      </c>
      <c r="X68" s="2" t="s">
        <v>340</v>
      </c>
      <c r="Y68" s="1" t="s">
        <v>341</v>
      </c>
      <c r="Z68" s="3" t="s">
        <v>342</v>
      </c>
      <c r="AA68">
        <v>80</v>
      </c>
      <c r="AC68" t="s">
        <v>38</v>
      </c>
    </row>
    <row r="69" spans="1:29" x14ac:dyDescent="0.25">
      <c r="A69" s="1" t="s">
        <v>343</v>
      </c>
      <c r="B69" t="s">
        <v>344</v>
      </c>
      <c r="C69" t="s">
        <v>305</v>
      </c>
      <c r="D69" t="str">
        <f>HYPERLINK("http://image.bazic.com/1230.jpg","CLICK HERE")</f>
        <v>CLICK HERE</v>
      </c>
      <c r="E69" s="6">
        <v>7.99</v>
      </c>
      <c r="F69" s="7">
        <v>2.25</v>
      </c>
      <c r="G69" s="4">
        <v>72</v>
      </c>
      <c r="H69" s="5">
        <v>12</v>
      </c>
      <c r="I69">
        <v>13.25</v>
      </c>
      <c r="J69">
        <v>8.75</v>
      </c>
      <c r="K69">
        <v>14</v>
      </c>
      <c r="L69">
        <v>0.93930999999999998</v>
      </c>
      <c r="M69">
        <v>18.100000000000001</v>
      </c>
      <c r="N69" s="4">
        <v>8</v>
      </c>
      <c r="O69">
        <v>6.25</v>
      </c>
      <c r="P69">
        <v>4.25</v>
      </c>
      <c r="Q69">
        <v>0.12298000000000001</v>
      </c>
      <c r="R69" s="5">
        <v>2.84</v>
      </c>
      <c r="S69">
        <v>3.8125</v>
      </c>
      <c r="T69">
        <v>0.625</v>
      </c>
      <c r="U69">
        <v>6</v>
      </c>
      <c r="V69">
        <v>8.2699999999999996E-3</v>
      </c>
      <c r="W69">
        <v>0.22</v>
      </c>
      <c r="X69" s="2" t="s">
        <v>345</v>
      </c>
      <c r="Y69" s="1" t="s">
        <v>346</v>
      </c>
      <c r="Z69" s="3" t="s">
        <v>347</v>
      </c>
      <c r="AA69">
        <v>80</v>
      </c>
      <c r="AC69" t="s">
        <v>38</v>
      </c>
    </row>
    <row r="70" spans="1:29" x14ac:dyDescent="0.25">
      <c r="A70" s="1" t="s">
        <v>348</v>
      </c>
      <c r="B70" t="s">
        <v>349</v>
      </c>
      <c r="C70" t="s">
        <v>305</v>
      </c>
      <c r="D70" t="str">
        <f>HYPERLINK("http://image.bazic.com/1231.jpg","CLICK HERE")</f>
        <v>CLICK HERE</v>
      </c>
      <c r="E70" s="6">
        <v>7.99</v>
      </c>
      <c r="F70" s="7">
        <v>2.25</v>
      </c>
      <c r="G70" s="4">
        <v>72</v>
      </c>
      <c r="H70" s="5">
        <v>12</v>
      </c>
      <c r="I70">
        <v>13.25</v>
      </c>
      <c r="J70">
        <v>8.5</v>
      </c>
      <c r="K70">
        <v>14</v>
      </c>
      <c r="L70">
        <v>0.91247</v>
      </c>
      <c r="M70">
        <v>18.14</v>
      </c>
      <c r="N70" s="4">
        <v>8</v>
      </c>
      <c r="O70">
        <v>6.25</v>
      </c>
      <c r="P70">
        <v>4.25</v>
      </c>
      <c r="Q70">
        <v>0.12298000000000001</v>
      </c>
      <c r="R70" s="5">
        <v>2.86</v>
      </c>
      <c r="S70">
        <v>3.8125</v>
      </c>
      <c r="T70">
        <v>0.625</v>
      </c>
      <c r="U70">
        <v>6</v>
      </c>
      <c r="V70">
        <v>8.2699999999999996E-3</v>
      </c>
      <c r="W70">
        <v>0.22</v>
      </c>
      <c r="X70" s="2" t="s">
        <v>350</v>
      </c>
      <c r="Y70" s="1" t="s">
        <v>351</v>
      </c>
      <c r="Z70" s="3" t="s">
        <v>352</v>
      </c>
      <c r="AA70">
        <v>80</v>
      </c>
      <c r="AC70" t="s">
        <v>38</v>
      </c>
    </row>
    <row r="71" spans="1:29" x14ac:dyDescent="0.25">
      <c r="A71" s="1" t="s">
        <v>353</v>
      </c>
      <c r="B71" t="s">
        <v>354</v>
      </c>
      <c r="C71" t="s">
        <v>305</v>
      </c>
      <c r="D71" t="str">
        <f>HYPERLINK("http://image.bazic.com/1234.jpg","CLICK HERE")</f>
        <v>CLICK HERE</v>
      </c>
      <c r="E71" s="6">
        <v>2.99</v>
      </c>
      <c r="F71" s="7">
        <v>1.2</v>
      </c>
      <c r="G71" s="4">
        <v>144</v>
      </c>
      <c r="H71" s="5">
        <v>24</v>
      </c>
      <c r="I71">
        <v>15.5</v>
      </c>
      <c r="J71">
        <v>14.75</v>
      </c>
      <c r="K71">
        <v>12</v>
      </c>
      <c r="L71">
        <v>1.5876699999999999</v>
      </c>
      <c r="M71">
        <v>25.74</v>
      </c>
      <c r="N71" s="4">
        <v>13.75</v>
      </c>
      <c r="O71">
        <v>7.25</v>
      </c>
      <c r="P71">
        <v>3.75</v>
      </c>
      <c r="Q71">
        <v>0.21634</v>
      </c>
      <c r="R71" s="5">
        <v>4.12</v>
      </c>
      <c r="S71">
        <v>4.5</v>
      </c>
      <c r="T71">
        <v>0.39400000000000002</v>
      </c>
      <c r="U71">
        <v>7.5</v>
      </c>
      <c r="V71">
        <v>7.7000000000000002E-3</v>
      </c>
      <c r="W71">
        <v>0.16</v>
      </c>
      <c r="X71" s="2" t="s">
        <v>355</v>
      </c>
      <c r="Y71" s="1" t="s">
        <v>356</v>
      </c>
      <c r="Z71" s="3" t="s">
        <v>357</v>
      </c>
      <c r="AA71">
        <v>36</v>
      </c>
      <c r="AB71" s="1" t="s">
        <v>192</v>
      </c>
      <c r="AC71" t="s">
        <v>38</v>
      </c>
    </row>
    <row r="72" spans="1:29" x14ac:dyDescent="0.25">
      <c r="A72" s="1" t="s">
        <v>358</v>
      </c>
      <c r="B72" t="s">
        <v>359</v>
      </c>
      <c r="C72" t="s">
        <v>305</v>
      </c>
      <c r="D72" t="str">
        <f>HYPERLINK("http://image.bazic.com/1235.jpg","CLICK HERE")</f>
        <v>CLICK HERE</v>
      </c>
      <c r="E72" s="6">
        <v>49.99</v>
      </c>
      <c r="F72" s="7">
        <v>28.5</v>
      </c>
      <c r="G72" s="4">
        <v>6</v>
      </c>
      <c r="I72">
        <v>23.5</v>
      </c>
      <c r="J72">
        <v>14.5</v>
      </c>
      <c r="K72">
        <v>10.5</v>
      </c>
      <c r="L72">
        <v>2.0705300000000002</v>
      </c>
      <c r="M72">
        <v>33.72</v>
      </c>
      <c r="S72">
        <v>13</v>
      </c>
      <c r="T72">
        <v>3.75</v>
      </c>
      <c r="U72">
        <v>11.5</v>
      </c>
      <c r="V72">
        <v>0.32444000000000001</v>
      </c>
      <c r="W72">
        <v>5.44</v>
      </c>
      <c r="X72" s="2" t="s">
        <v>360</v>
      </c>
      <c r="Z72" s="3" t="s">
        <v>361</v>
      </c>
      <c r="AA72">
        <v>35</v>
      </c>
      <c r="AB72" s="1" t="s">
        <v>192</v>
      </c>
      <c r="AC72" t="s">
        <v>38</v>
      </c>
    </row>
    <row r="73" spans="1:29" x14ac:dyDescent="0.25">
      <c r="A73" s="1" t="s">
        <v>362</v>
      </c>
      <c r="B73" t="s">
        <v>363</v>
      </c>
      <c r="C73" t="s">
        <v>267</v>
      </c>
      <c r="D73" t="str">
        <f>HYPERLINK("http://image.bazic.com/1236.jpg","CLICK HERE")</f>
        <v>CLICK HERE</v>
      </c>
      <c r="E73" s="6">
        <v>7.99</v>
      </c>
      <c r="F73" s="7">
        <v>3.75</v>
      </c>
      <c r="G73" s="4">
        <v>72</v>
      </c>
      <c r="H73" s="5">
        <v>12</v>
      </c>
      <c r="I73">
        <v>19.5</v>
      </c>
      <c r="J73">
        <v>14.25</v>
      </c>
      <c r="K73">
        <v>8.25</v>
      </c>
      <c r="L73">
        <v>1.32666</v>
      </c>
      <c r="M73">
        <v>14.02</v>
      </c>
      <c r="N73" s="4">
        <v>6.5</v>
      </c>
      <c r="O73">
        <v>6.25</v>
      </c>
      <c r="P73">
        <v>7.5</v>
      </c>
      <c r="Q73">
        <v>0.17632</v>
      </c>
      <c r="R73" s="5">
        <v>2.1800000000000002</v>
      </c>
      <c r="S73">
        <v>6.4960000000000004</v>
      </c>
      <c r="T73">
        <v>0.66900000000000004</v>
      </c>
      <c r="U73">
        <v>5.9450000000000003</v>
      </c>
      <c r="V73">
        <v>1.495E-2</v>
      </c>
      <c r="W73">
        <v>0.18</v>
      </c>
      <c r="X73" s="2" t="s">
        <v>364</v>
      </c>
      <c r="Y73" s="1" t="s">
        <v>365</v>
      </c>
      <c r="Z73" s="3" t="s">
        <v>366</v>
      </c>
      <c r="AA73">
        <v>50</v>
      </c>
      <c r="AB73" s="1" t="s">
        <v>192</v>
      </c>
      <c r="AC73" t="s">
        <v>38</v>
      </c>
    </row>
    <row r="74" spans="1:29" x14ac:dyDescent="0.25">
      <c r="A74" s="1" t="s">
        <v>367</v>
      </c>
      <c r="B74" t="s">
        <v>368</v>
      </c>
      <c r="C74" t="s">
        <v>267</v>
      </c>
      <c r="D74" t="str">
        <f>HYPERLINK("http://image.bazic.com/1237.jpg","CLICK HERE")</f>
        <v>CLICK HERE</v>
      </c>
      <c r="E74" s="6">
        <v>2.99</v>
      </c>
      <c r="F74" s="7">
        <v>1.2</v>
      </c>
      <c r="G74" s="4">
        <v>144</v>
      </c>
      <c r="H74" s="5">
        <v>24</v>
      </c>
      <c r="I74">
        <v>18.5</v>
      </c>
      <c r="J74">
        <v>14.25</v>
      </c>
      <c r="K74">
        <v>8.25</v>
      </c>
      <c r="L74">
        <v>1.2586299999999999</v>
      </c>
      <c r="M74">
        <v>11.48</v>
      </c>
      <c r="N74" s="4">
        <v>6.5</v>
      </c>
      <c r="O74">
        <v>6</v>
      </c>
      <c r="P74">
        <v>7.5</v>
      </c>
      <c r="Q74">
        <v>0.16927</v>
      </c>
      <c r="R74" s="5">
        <v>1.76</v>
      </c>
      <c r="S74">
        <v>6.4569999999999999</v>
      </c>
      <c r="T74">
        <v>0.59099999999999997</v>
      </c>
      <c r="U74">
        <v>3.7989999999999999</v>
      </c>
      <c r="V74">
        <v>8.3899999999999999E-3</v>
      </c>
      <c r="W74">
        <v>0.06</v>
      </c>
      <c r="X74" s="2" t="s">
        <v>369</v>
      </c>
      <c r="Y74" s="1" t="s">
        <v>370</v>
      </c>
      <c r="Z74" s="3" t="s">
        <v>371</v>
      </c>
      <c r="AA74">
        <v>54</v>
      </c>
      <c r="AB74" s="1" t="s">
        <v>192</v>
      </c>
      <c r="AC74" t="s">
        <v>38</v>
      </c>
    </row>
    <row r="75" spans="1:29" x14ac:dyDescent="0.25">
      <c r="A75" s="1" t="s">
        <v>372</v>
      </c>
      <c r="B75" t="s">
        <v>373</v>
      </c>
      <c r="C75" t="s">
        <v>305</v>
      </c>
      <c r="D75" t="str">
        <f>HYPERLINK("http://image.bazic.com/1238.jpg","CLICK HERE")</f>
        <v>CLICK HERE</v>
      </c>
      <c r="E75" s="6">
        <v>4.99</v>
      </c>
      <c r="F75" s="7">
        <v>2.25</v>
      </c>
      <c r="G75" s="4">
        <v>72</v>
      </c>
      <c r="H75" s="5">
        <v>12</v>
      </c>
      <c r="I75">
        <v>13.5</v>
      </c>
      <c r="J75">
        <v>12.5</v>
      </c>
      <c r="K75">
        <v>12</v>
      </c>
      <c r="L75">
        <v>1.17188</v>
      </c>
      <c r="M75">
        <v>23.62</v>
      </c>
      <c r="N75" s="4">
        <v>12</v>
      </c>
      <c r="O75">
        <v>6.5</v>
      </c>
      <c r="P75">
        <v>3.75</v>
      </c>
      <c r="Q75">
        <v>0.16927</v>
      </c>
      <c r="R75" s="5">
        <v>3.78</v>
      </c>
      <c r="S75">
        <v>6.4</v>
      </c>
      <c r="T75">
        <v>5.75</v>
      </c>
      <c r="U75">
        <v>0.5</v>
      </c>
      <c r="V75">
        <v>1.065E-2</v>
      </c>
      <c r="W75">
        <v>0.3</v>
      </c>
      <c r="X75" s="2" t="s">
        <v>374</v>
      </c>
      <c r="Y75" s="1" t="s">
        <v>375</v>
      </c>
      <c r="Z75" s="3" t="s">
        <v>376</v>
      </c>
      <c r="AA75">
        <v>45</v>
      </c>
      <c r="AB75" s="1" t="s">
        <v>192</v>
      </c>
      <c r="AC75" t="s">
        <v>38</v>
      </c>
    </row>
    <row r="76" spans="1:29" x14ac:dyDescent="0.25">
      <c r="A76" s="1" t="s">
        <v>377</v>
      </c>
      <c r="B76" t="s">
        <v>378</v>
      </c>
      <c r="C76" t="s">
        <v>305</v>
      </c>
      <c r="D76" t="str">
        <f>HYPERLINK("http://image.bazic.com/1239.jpg","CLICK HERE")</f>
        <v>CLICK HERE</v>
      </c>
      <c r="E76" s="6">
        <v>5.99</v>
      </c>
      <c r="F76" s="7">
        <v>2.85</v>
      </c>
      <c r="G76" s="4">
        <v>72</v>
      </c>
      <c r="H76" s="5">
        <v>12</v>
      </c>
      <c r="I76">
        <v>13.75</v>
      </c>
      <c r="J76">
        <v>12.5</v>
      </c>
      <c r="K76">
        <v>12</v>
      </c>
      <c r="L76">
        <v>1.1935800000000001</v>
      </c>
      <c r="M76">
        <v>23.66</v>
      </c>
      <c r="N76" s="4">
        <v>12</v>
      </c>
      <c r="O76">
        <v>6.5</v>
      </c>
      <c r="P76">
        <v>3.75</v>
      </c>
      <c r="Q76">
        <v>0.16927</v>
      </c>
      <c r="R76" s="5">
        <v>3.8</v>
      </c>
      <c r="S76">
        <v>6.4</v>
      </c>
      <c r="T76">
        <v>5.75</v>
      </c>
      <c r="U76">
        <v>0.5</v>
      </c>
      <c r="V76">
        <v>1.065E-2</v>
      </c>
      <c r="W76">
        <v>0.3</v>
      </c>
      <c r="X76" s="2" t="s">
        <v>379</v>
      </c>
      <c r="Y76" s="1" t="s">
        <v>380</v>
      </c>
      <c r="Z76" s="3" t="s">
        <v>381</v>
      </c>
      <c r="AA76">
        <v>45</v>
      </c>
      <c r="AB76" s="1" t="s">
        <v>192</v>
      </c>
      <c r="AC76" t="s">
        <v>38</v>
      </c>
    </row>
    <row r="77" spans="1:29" x14ac:dyDescent="0.25">
      <c r="A77" s="1" t="s">
        <v>382</v>
      </c>
      <c r="B77" t="s">
        <v>383</v>
      </c>
      <c r="C77" t="s">
        <v>29</v>
      </c>
      <c r="D77" t="str">
        <f>HYPERLINK("http://image.bazic.com/12399.jpg","CLICK HERE")</f>
        <v>CLICK HERE</v>
      </c>
      <c r="E77" s="6">
        <v>3.99</v>
      </c>
      <c r="F77" s="7">
        <v>0.89</v>
      </c>
      <c r="G77" s="4">
        <v>48</v>
      </c>
      <c r="I77">
        <v>16</v>
      </c>
      <c r="J77">
        <v>11.25</v>
      </c>
      <c r="K77">
        <v>5</v>
      </c>
      <c r="L77">
        <v>0.52083000000000002</v>
      </c>
      <c r="M77">
        <v>11.62</v>
      </c>
      <c r="S77">
        <v>7.7560000000000002</v>
      </c>
      <c r="T77">
        <v>0.23599999999999999</v>
      </c>
      <c r="U77">
        <v>10.709</v>
      </c>
      <c r="V77">
        <v>1.1339999999999999E-2</v>
      </c>
      <c r="W77">
        <v>0.22</v>
      </c>
      <c r="X77" s="2" t="s">
        <v>384</v>
      </c>
      <c r="Z77" s="3" t="s">
        <v>385</v>
      </c>
      <c r="AA77">
        <v>100</v>
      </c>
      <c r="AB77" s="1" t="s">
        <v>198</v>
      </c>
      <c r="AC77" t="s">
        <v>31</v>
      </c>
    </row>
    <row r="78" spans="1:29" x14ac:dyDescent="0.25">
      <c r="A78" s="1" t="s">
        <v>386</v>
      </c>
      <c r="B78" t="s">
        <v>387</v>
      </c>
      <c r="C78" t="s">
        <v>267</v>
      </c>
      <c r="D78" t="str">
        <f>HYPERLINK("http://image.bazic.com/1240.jpg","CLICK HERE")</f>
        <v>CLICK HERE</v>
      </c>
      <c r="E78" s="6">
        <v>1.99</v>
      </c>
      <c r="F78" s="7">
        <v>0.89</v>
      </c>
      <c r="G78" s="4">
        <v>144</v>
      </c>
      <c r="H78" s="5">
        <v>24</v>
      </c>
      <c r="I78">
        <v>17.25</v>
      </c>
      <c r="J78">
        <v>11.25</v>
      </c>
      <c r="K78">
        <v>16</v>
      </c>
      <c r="L78">
        <v>1.79687</v>
      </c>
      <c r="M78">
        <v>24.22</v>
      </c>
      <c r="N78" s="4">
        <v>10.5</v>
      </c>
      <c r="O78">
        <v>8.25</v>
      </c>
      <c r="P78">
        <v>5</v>
      </c>
      <c r="Q78">
        <v>0.25064999999999998</v>
      </c>
      <c r="R78" s="5">
        <v>3.78</v>
      </c>
      <c r="S78">
        <v>3.0910000000000002</v>
      </c>
      <c r="T78">
        <v>1.181</v>
      </c>
      <c r="U78">
        <v>7.992</v>
      </c>
      <c r="V78">
        <v>1.6879999999999999E-2</v>
      </c>
      <c r="W78">
        <v>0.15</v>
      </c>
      <c r="X78" s="2" t="s">
        <v>388</v>
      </c>
      <c r="Y78" s="1" t="s">
        <v>389</v>
      </c>
      <c r="Z78" s="3" t="s">
        <v>390</v>
      </c>
      <c r="AA78">
        <v>36</v>
      </c>
      <c r="AB78" s="1" t="s">
        <v>192</v>
      </c>
      <c r="AC78" t="s">
        <v>38</v>
      </c>
    </row>
    <row r="79" spans="1:29" x14ac:dyDescent="0.25">
      <c r="A79" s="1" t="s">
        <v>391</v>
      </c>
      <c r="B79" t="s">
        <v>392</v>
      </c>
      <c r="C79" t="s">
        <v>223</v>
      </c>
      <c r="D79" t="str">
        <f>HYPERLINK("http://image.bazic.com/1241.jpg","CLICK HERE")</f>
        <v>CLICK HERE</v>
      </c>
      <c r="E79" s="6">
        <v>2.99</v>
      </c>
      <c r="F79" s="7">
        <v>1.05</v>
      </c>
      <c r="G79" s="4">
        <v>144</v>
      </c>
      <c r="H79" s="5">
        <v>24</v>
      </c>
      <c r="I79">
        <v>17.25</v>
      </c>
      <c r="J79">
        <v>14</v>
      </c>
      <c r="K79">
        <v>13.25</v>
      </c>
      <c r="L79">
        <v>1.85178</v>
      </c>
      <c r="M79">
        <v>18.36</v>
      </c>
      <c r="N79" s="4">
        <v>13.25</v>
      </c>
      <c r="O79">
        <v>5.5</v>
      </c>
      <c r="P79">
        <v>6</v>
      </c>
      <c r="Q79">
        <v>0.25303999999999999</v>
      </c>
      <c r="R79" s="5">
        <v>2.86</v>
      </c>
      <c r="S79">
        <v>2.875</v>
      </c>
      <c r="T79">
        <v>1</v>
      </c>
      <c r="U79">
        <v>8.875</v>
      </c>
      <c r="V79">
        <v>1.477E-2</v>
      </c>
      <c r="W79">
        <v>0.11</v>
      </c>
      <c r="X79" s="2" t="s">
        <v>393</v>
      </c>
      <c r="Y79" s="1" t="s">
        <v>394</v>
      </c>
      <c r="Z79" s="3" t="s">
        <v>395</v>
      </c>
      <c r="AA79">
        <v>40</v>
      </c>
      <c r="AB79" s="1" t="s">
        <v>192</v>
      </c>
      <c r="AC79" t="s">
        <v>38</v>
      </c>
    </row>
    <row r="80" spans="1:29" x14ac:dyDescent="0.25">
      <c r="A80" s="1" t="s">
        <v>396</v>
      </c>
      <c r="B80" t="s">
        <v>397</v>
      </c>
      <c r="C80" t="s">
        <v>223</v>
      </c>
      <c r="D80" t="str">
        <f>HYPERLINK("http://image.bazic.com/1242.jpg","CLICK HERE")</f>
        <v>CLICK HERE</v>
      </c>
      <c r="E80" s="6">
        <v>2.99</v>
      </c>
      <c r="F80" s="7">
        <v>1.2</v>
      </c>
      <c r="G80" s="4">
        <v>144</v>
      </c>
      <c r="H80" s="5">
        <v>24</v>
      </c>
      <c r="I80">
        <v>21.25</v>
      </c>
      <c r="J80">
        <v>13.5</v>
      </c>
      <c r="K80">
        <v>13.25</v>
      </c>
      <c r="L80">
        <v>2.1997100000000001</v>
      </c>
      <c r="M80">
        <v>26.5</v>
      </c>
      <c r="N80" s="4">
        <v>12.5</v>
      </c>
      <c r="O80">
        <v>7</v>
      </c>
      <c r="P80">
        <v>6</v>
      </c>
      <c r="Q80">
        <v>0.30381999999999998</v>
      </c>
      <c r="R80" s="5">
        <v>4.18</v>
      </c>
      <c r="S80">
        <v>3.6219999999999999</v>
      </c>
      <c r="T80">
        <v>0.90600000000000003</v>
      </c>
      <c r="U80">
        <v>7.9130000000000003</v>
      </c>
      <c r="V80">
        <v>1.503E-2</v>
      </c>
      <c r="W80">
        <v>0.16</v>
      </c>
      <c r="X80" s="2" t="s">
        <v>398</v>
      </c>
      <c r="Y80" s="1" t="s">
        <v>399</v>
      </c>
      <c r="Z80" s="3" t="s">
        <v>400</v>
      </c>
      <c r="AA80">
        <v>30</v>
      </c>
      <c r="AB80" s="1" t="s">
        <v>192</v>
      </c>
      <c r="AC80" t="s">
        <v>38</v>
      </c>
    </row>
    <row r="81" spans="1:29" x14ac:dyDescent="0.25">
      <c r="A81" s="1" t="s">
        <v>401</v>
      </c>
      <c r="B81" t="s">
        <v>402</v>
      </c>
      <c r="C81" t="s">
        <v>223</v>
      </c>
      <c r="D81" t="str">
        <f>HYPERLINK("http://image.bazic.com/1245.jpg","CLICK HERE")</f>
        <v>CLICK HERE</v>
      </c>
      <c r="E81" s="6">
        <v>2.99</v>
      </c>
      <c r="F81" s="7">
        <v>1.1499999999999999</v>
      </c>
      <c r="G81" s="4">
        <v>144</v>
      </c>
      <c r="H81" s="5">
        <v>24</v>
      </c>
      <c r="I81">
        <v>21.75</v>
      </c>
      <c r="J81">
        <v>13.5</v>
      </c>
      <c r="K81">
        <v>13.25</v>
      </c>
      <c r="L81">
        <v>2.2514699999999999</v>
      </c>
      <c r="M81">
        <v>21.68</v>
      </c>
      <c r="N81" s="4">
        <v>12.5</v>
      </c>
      <c r="O81">
        <v>7</v>
      </c>
      <c r="P81">
        <v>6</v>
      </c>
      <c r="Q81">
        <v>0.30381999999999998</v>
      </c>
      <c r="R81" s="5">
        <v>3.44</v>
      </c>
      <c r="S81">
        <v>3.75</v>
      </c>
      <c r="T81">
        <v>0.875</v>
      </c>
      <c r="U81">
        <v>8</v>
      </c>
      <c r="V81">
        <v>1.519E-2</v>
      </c>
      <c r="W81">
        <v>0.12</v>
      </c>
      <c r="X81" s="2" t="s">
        <v>403</v>
      </c>
      <c r="Y81" s="1" t="s">
        <v>404</v>
      </c>
      <c r="Z81" s="3" t="s">
        <v>405</v>
      </c>
      <c r="AA81">
        <v>25</v>
      </c>
      <c r="AB81" s="1" t="s">
        <v>192</v>
      </c>
      <c r="AC81" t="s">
        <v>38</v>
      </c>
    </row>
    <row r="82" spans="1:29" x14ac:dyDescent="0.25">
      <c r="A82" s="1" t="s">
        <v>406</v>
      </c>
      <c r="B82" t="s">
        <v>407</v>
      </c>
      <c r="C82" t="s">
        <v>223</v>
      </c>
      <c r="D82" t="str">
        <f>HYPERLINK("http://image.bazic.com/1246.jpg","CLICK HERE")</f>
        <v>CLICK HERE</v>
      </c>
      <c r="E82" s="6">
        <v>2.99</v>
      </c>
      <c r="F82" s="7">
        <v>1.1499999999999999</v>
      </c>
      <c r="G82" s="4">
        <v>144</v>
      </c>
      <c r="H82" s="5">
        <v>24</v>
      </c>
      <c r="I82">
        <v>22</v>
      </c>
      <c r="J82">
        <v>13.5</v>
      </c>
      <c r="K82">
        <v>13.25</v>
      </c>
      <c r="L82">
        <v>2.2773400000000001</v>
      </c>
      <c r="M82">
        <v>21.84</v>
      </c>
      <c r="N82" s="4">
        <v>12.75</v>
      </c>
      <c r="O82">
        <v>7.25</v>
      </c>
      <c r="P82">
        <v>6.25</v>
      </c>
      <c r="Q82">
        <v>0.33434000000000003</v>
      </c>
      <c r="R82" s="5">
        <v>3.4</v>
      </c>
      <c r="S82">
        <v>3.75</v>
      </c>
      <c r="T82">
        <v>0.875</v>
      </c>
      <c r="U82">
        <v>7.875</v>
      </c>
      <c r="V82">
        <v>1.495E-2</v>
      </c>
      <c r="W82">
        <v>0.12</v>
      </c>
      <c r="X82" s="2" t="s">
        <v>408</v>
      </c>
      <c r="Y82" s="1" t="s">
        <v>409</v>
      </c>
      <c r="Z82" s="3" t="s">
        <v>410</v>
      </c>
      <c r="AA82">
        <v>25</v>
      </c>
      <c r="AB82" s="1" t="s">
        <v>192</v>
      </c>
      <c r="AC82" t="s">
        <v>38</v>
      </c>
    </row>
    <row r="83" spans="1:29" x14ac:dyDescent="0.25">
      <c r="A83" s="1" t="s">
        <v>411</v>
      </c>
      <c r="B83" t="s">
        <v>412</v>
      </c>
      <c r="C83" t="s">
        <v>223</v>
      </c>
      <c r="D83" t="str">
        <f>HYPERLINK("http://image.bazic.com/1247.jpg","CLICK HERE")</f>
        <v>CLICK HERE</v>
      </c>
      <c r="E83" s="6">
        <v>2.99</v>
      </c>
      <c r="F83" s="7">
        <v>1.05</v>
      </c>
      <c r="G83" s="4">
        <v>144</v>
      </c>
      <c r="H83" s="5">
        <v>24</v>
      </c>
      <c r="I83">
        <v>20.5</v>
      </c>
      <c r="J83">
        <v>12.5</v>
      </c>
      <c r="K83">
        <v>13</v>
      </c>
      <c r="L83">
        <v>1.92781</v>
      </c>
      <c r="M83">
        <v>19.86</v>
      </c>
      <c r="N83" s="4">
        <v>11.75</v>
      </c>
      <c r="O83">
        <v>9.75</v>
      </c>
      <c r="P83">
        <v>4</v>
      </c>
      <c r="Q83">
        <v>0.26518999999999998</v>
      </c>
      <c r="R83" s="5">
        <v>3.1</v>
      </c>
      <c r="S83">
        <v>3.661</v>
      </c>
      <c r="T83">
        <v>0.86599999999999999</v>
      </c>
      <c r="U83">
        <v>7.7169999999999996</v>
      </c>
      <c r="V83">
        <v>1.4160000000000001E-2</v>
      </c>
      <c r="W83">
        <v>0.12</v>
      </c>
      <c r="X83" s="2" t="s">
        <v>413</v>
      </c>
      <c r="Y83" s="1" t="s">
        <v>414</v>
      </c>
      <c r="Z83" s="3" t="s">
        <v>415</v>
      </c>
      <c r="AA83">
        <v>35</v>
      </c>
      <c r="AB83" s="1" t="s">
        <v>192</v>
      </c>
      <c r="AC83" t="s">
        <v>38</v>
      </c>
    </row>
    <row r="84" spans="1:29" x14ac:dyDescent="0.25">
      <c r="A84" s="1" t="s">
        <v>416</v>
      </c>
      <c r="B84" t="s">
        <v>417</v>
      </c>
      <c r="C84" t="s">
        <v>223</v>
      </c>
      <c r="D84" t="str">
        <f>HYPERLINK("http://image.bazic.com/1248.jpg","CLICK HERE")</f>
        <v>CLICK HERE</v>
      </c>
      <c r="E84" s="6">
        <v>2.99</v>
      </c>
      <c r="F84" s="7">
        <v>1.05</v>
      </c>
      <c r="G84" s="4">
        <v>144</v>
      </c>
      <c r="H84" s="5">
        <v>24</v>
      </c>
      <c r="I84">
        <v>20.25</v>
      </c>
      <c r="J84">
        <v>12.75</v>
      </c>
      <c r="K84">
        <v>13</v>
      </c>
      <c r="L84">
        <v>1.94238</v>
      </c>
      <c r="M84">
        <v>20.260000000000002</v>
      </c>
      <c r="N84" s="4">
        <v>11.75</v>
      </c>
      <c r="O84">
        <v>10</v>
      </c>
      <c r="P84">
        <v>4</v>
      </c>
      <c r="Q84">
        <v>0.27199000000000001</v>
      </c>
      <c r="R84" s="5">
        <v>3.18</v>
      </c>
      <c r="S84">
        <v>3.661</v>
      </c>
      <c r="T84">
        <v>0.86599999999999999</v>
      </c>
      <c r="U84">
        <v>7.7169999999999996</v>
      </c>
      <c r="V84">
        <v>1.4160000000000001E-2</v>
      </c>
      <c r="W84">
        <v>0.12</v>
      </c>
      <c r="X84" s="2" t="s">
        <v>418</v>
      </c>
      <c r="Y84" s="1" t="s">
        <v>419</v>
      </c>
      <c r="Z84" s="3" t="s">
        <v>420</v>
      </c>
      <c r="AA84">
        <v>35</v>
      </c>
      <c r="AB84" s="1" t="s">
        <v>192</v>
      </c>
      <c r="AC84" t="s">
        <v>38</v>
      </c>
    </row>
    <row r="85" spans="1:29" x14ac:dyDescent="0.25">
      <c r="A85" s="1" t="s">
        <v>421</v>
      </c>
      <c r="B85" t="s">
        <v>422</v>
      </c>
      <c r="C85" t="s">
        <v>191</v>
      </c>
      <c r="D85" t="str">
        <f>HYPERLINK("http://image.bazic.com/1249.jpg","CLICK HERE")</f>
        <v>CLICK HERE</v>
      </c>
      <c r="E85" s="6">
        <v>2.99</v>
      </c>
      <c r="F85" s="7">
        <v>1.2</v>
      </c>
      <c r="G85" s="4">
        <v>144</v>
      </c>
      <c r="H85" s="5">
        <v>24</v>
      </c>
      <c r="I85">
        <v>14</v>
      </c>
      <c r="J85">
        <v>13.75</v>
      </c>
      <c r="K85">
        <v>16.75</v>
      </c>
      <c r="L85">
        <v>1.8659600000000001</v>
      </c>
      <c r="M85">
        <v>20.58</v>
      </c>
      <c r="N85" s="4">
        <v>13</v>
      </c>
      <c r="O85">
        <v>6.75</v>
      </c>
      <c r="P85">
        <v>5.25</v>
      </c>
      <c r="Q85">
        <v>0.2666</v>
      </c>
      <c r="R85" s="5">
        <v>3.24</v>
      </c>
      <c r="S85">
        <v>6.2990000000000004</v>
      </c>
      <c r="T85">
        <v>0.748</v>
      </c>
      <c r="U85">
        <v>5.5119999999999996</v>
      </c>
      <c r="V85">
        <v>1.503E-2</v>
      </c>
      <c r="W85">
        <v>0.13750000000000001</v>
      </c>
      <c r="X85" s="2" t="s">
        <v>423</v>
      </c>
      <c r="Y85" s="1" t="s">
        <v>424</v>
      </c>
      <c r="Z85" s="3" t="s">
        <v>425</v>
      </c>
      <c r="AA85">
        <v>36</v>
      </c>
      <c r="AB85" s="1" t="s">
        <v>192</v>
      </c>
      <c r="AC85" t="s">
        <v>38</v>
      </c>
    </row>
    <row r="86" spans="1:29" x14ac:dyDescent="0.25">
      <c r="A86" s="1" t="s">
        <v>426</v>
      </c>
      <c r="B86" t="s">
        <v>427</v>
      </c>
      <c r="C86" t="s">
        <v>191</v>
      </c>
      <c r="D86" t="str">
        <f>HYPERLINK("http://image.bazic.com/1250.jpg","CLICK HERE")</f>
        <v>CLICK HERE</v>
      </c>
      <c r="E86" s="6">
        <v>2.99</v>
      </c>
      <c r="F86" s="7">
        <v>1.2</v>
      </c>
      <c r="G86" s="4">
        <v>144</v>
      </c>
      <c r="H86" s="5">
        <v>24</v>
      </c>
      <c r="I86">
        <v>14</v>
      </c>
      <c r="J86">
        <v>13.75</v>
      </c>
      <c r="K86">
        <v>16.75</v>
      </c>
      <c r="L86">
        <v>1.8659600000000001</v>
      </c>
      <c r="M86">
        <v>20.52</v>
      </c>
      <c r="N86" s="4">
        <v>12.75</v>
      </c>
      <c r="O86">
        <v>6.75</v>
      </c>
      <c r="P86">
        <v>5.25</v>
      </c>
      <c r="Q86">
        <v>0.26147999999999999</v>
      </c>
      <c r="R86" s="5">
        <v>3.22</v>
      </c>
      <c r="S86">
        <v>6.2990000000000004</v>
      </c>
      <c r="T86">
        <v>0.748</v>
      </c>
      <c r="U86">
        <v>5.5119999999999996</v>
      </c>
      <c r="V86">
        <v>1.503E-2</v>
      </c>
      <c r="W86">
        <v>0.13750000000000001</v>
      </c>
      <c r="X86" s="2" t="s">
        <v>428</v>
      </c>
      <c r="Y86" s="1" t="s">
        <v>429</v>
      </c>
      <c r="Z86" s="3" t="s">
        <v>430</v>
      </c>
      <c r="AA86">
        <v>36</v>
      </c>
      <c r="AB86" s="1" t="s">
        <v>192</v>
      </c>
      <c r="AC86" t="s">
        <v>38</v>
      </c>
    </row>
    <row r="87" spans="1:29" x14ac:dyDescent="0.25">
      <c r="A87" s="1" t="s">
        <v>431</v>
      </c>
      <c r="B87" t="s">
        <v>432</v>
      </c>
      <c r="C87" t="s">
        <v>29</v>
      </c>
      <c r="D87" t="str">
        <f>HYPERLINK("http://image.bazic.com/12504.jpg","CLICK HERE")</f>
        <v>CLICK HERE</v>
      </c>
      <c r="E87" s="6">
        <v>4.99</v>
      </c>
      <c r="F87" s="7">
        <v>1.2</v>
      </c>
      <c r="G87" s="4">
        <v>48</v>
      </c>
      <c r="I87">
        <v>15.75</v>
      </c>
      <c r="J87">
        <v>11.25</v>
      </c>
      <c r="K87">
        <v>8.75</v>
      </c>
      <c r="L87">
        <v>0.89722000000000002</v>
      </c>
      <c r="M87">
        <v>21.18</v>
      </c>
      <c r="S87">
        <v>7.6769999999999996</v>
      </c>
      <c r="T87">
        <v>0.35399999999999998</v>
      </c>
      <c r="U87">
        <v>10.709</v>
      </c>
      <c r="V87">
        <v>1.6840000000000001E-2</v>
      </c>
      <c r="W87">
        <v>0.42</v>
      </c>
      <c r="X87" s="2" t="s">
        <v>433</v>
      </c>
      <c r="Z87" s="3" t="s">
        <v>434</v>
      </c>
      <c r="AA87">
        <v>70</v>
      </c>
      <c r="AB87" s="1" t="s">
        <v>198</v>
      </c>
      <c r="AC87" t="s">
        <v>31</v>
      </c>
    </row>
    <row r="88" spans="1:29" x14ac:dyDescent="0.25">
      <c r="A88" s="1" t="s">
        <v>435</v>
      </c>
      <c r="B88" t="s">
        <v>436</v>
      </c>
      <c r="C88" t="s">
        <v>191</v>
      </c>
      <c r="D88" t="str">
        <f>HYPERLINK("http://image.bazic.com/1251.jpg","CLICK HERE")</f>
        <v>CLICK HERE</v>
      </c>
      <c r="E88" s="6">
        <v>2.99</v>
      </c>
      <c r="F88" s="7">
        <v>1.2</v>
      </c>
      <c r="G88" s="4">
        <v>144</v>
      </c>
      <c r="H88" s="5">
        <v>24</v>
      </c>
      <c r="I88">
        <v>14</v>
      </c>
      <c r="J88">
        <v>13.75</v>
      </c>
      <c r="K88">
        <v>16.75</v>
      </c>
      <c r="L88">
        <v>1.8659600000000001</v>
      </c>
      <c r="M88">
        <v>20.56</v>
      </c>
      <c r="N88" s="4">
        <v>12.75</v>
      </c>
      <c r="O88">
        <v>6.75</v>
      </c>
      <c r="P88">
        <v>5.25</v>
      </c>
      <c r="Q88">
        <v>0.26147999999999999</v>
      </c>
      <c r="R88" s="5">
        <v>3.24</v>
      </c>
      <c r="S88">
        <v>6.2990000000000004</v>
      </c>
      <c r="T88">
        <v>0.748</v>
      </c>
      <c r="U88">
        <v>5.5119999999999996</v>
      </c>
      <c r="V88">
        <v>1.503E-2</v>
      </c>
      <c r="W88">
        <v>0.13750000000000001</v>
      </c>
      <c r="X88" s="2" t="s">
        <v>437</v>
      </c>
      <c r="Y88" s="1" t="s">
        <v>438</v>
      </c>
      <c r="Z88" s="3" t="s">
        <v>439</v>
      </c>
      <c r="AA88">
        <v>36</v>
      </c>
      <c r="AB88" s="1" t="s">
        <v>192</v>
      </c>
      <c r="AC88" t="s">
        <v>38</v>
      </c>
    </row>
    <row r="89" spans="1:29" x14ac:dyDescent="0.25">
      <c r="A89" s="1" t="s">
        <v>440</v>
      </c>
      <c r="B89" t="s">
        <v>441</v>
      </c>
      <c r="C89" t="s">
        <v>191</v>
      </c>
      <c r="D89" t="str">
        <f>HYPERLINK("http://image.bazic.com/1254.jpg","CLICK HERE")</f>
        <v>CLICK HERE</v>
      </c>
      <c r="E89" s="6">
        <v>2.99</v>
      </c>
      <c r="F89" s="7">
        <v>1.2</v>
      </c>
      <c r="G89" s="4">
        <v>144</v>
      </c>
      <c r="H89" s="5">
        <v>24</v>
      </c>
      <c r="I89">
        <v>19</v>
      </c>
      <c r="J89">
        <v>7.5</v>
      </c>
      <c r="K89">
        <v>13.25</v>
      </c>
      <c r="L89">
        <v>1.09267</v>
      </c>
      <c r="M89">
        <v>14.38</v>
      </c>
      <c r="N89" s="4">
        <v>6.5</v>
      </c>
      <c r="O89">
        <v>6</v>
      </c>
      <c r="P89">
        <v>6.5</v>
      </c>
      <c r="Q89">
        <v>0.1467</v>
      </c>
      <c r="R89" s="5">
        <v>2.2599999999999998</v>
      </c>
      <c r="S89">
        <v>6.875</v>
      </c>
      <c r="T89">
        <v>0.47199999999999998</v>
      </c>
      <c r="U89">
        <v>4.75</v>
      </c>
      <c r="V89">
        <v>8.9200000000000008E-3</v>
      </c>
      <c r="W89">
        <v>8.7499999999999994E-2</v>
      </c>
      <c r="X89" s="2" t="s">
        <v>442</v>
      </c>
      <c r="Y89" s="1" t="s">
        <v>443</v>
      </c>
      <c r="Z89" s="3" t="s">
        <v>444</v>
      </c>
      <c r="AA89">
        <v>60</v>
      </c>
      <c r="AB89" s="1" t="s">
        <v>192</v>
      </c>
      <c r="AC89" t="s">
        <v>38</v>
      </c>
    </row>
    <row r="90" spans="1:29" x14ac:dyDescent="0.25">
      <c r="A90" s="1" t="s">
        <v>445</v>
      </c>
      <c r="B90" t="s">
        <v>446</v>
      </c>
      <c r="C90" t="s">
        <v>191</v>
      </c>
      <c r="D90" t="str">
        <f>HYPERLINK("http://image.bazic.com/1255.jpg","CLICK HERE")</f>
        <v>CLICK HERE</v>
      </c>
      <c r="E90" s="6">
        <v>2.99</v>
      </c>
      <c r="F90" s="7">
        <v>1.2</v>
      </c>
      <c r="G90" s="4">
        <v>144</v>
      </c>
      <c r="H90" s="5">
        <v>24</v>
      </c>
      <c r="I90">
        <v>19</v>
      </c>
      <c r="J90">
        <v>7.5</v>
      </c>
      <c r="K90">
        <v>13.25</v>
      </c>
      <c r="L90">
        <v>1.09267</v>
      </c>
      <c r="M90">
        <v>14.26</v>
      </c>
      <c r="N90" s="4">
        <v>6.7</v>
      </c>
      <c r="O90">
        <v>6</v>
      </c>
      <c r="P90">
        <v>6.5</v>
      </c>
      <c r="Q90">
        <v>0.15121999999999999</v>
      </c>
      <c r="R90" s="5">
        <v>2.2599999999999998</v>
      </c>
      <c r="S90">
        <v>6.875</v>
      </c>
      <c r="T90">
        <v>0.47199999999999998</v>
      </c>
      <c r="U90">
        <v>4.75</v>
      </c>
      <c r="V90">
        <v>8.9200000000000008E-3</v>
      </c>
      <c r="W90">
        <v>8.7499999999999994E-2</v>
      </c>
      <c r="X90" s="2" t="s">
        <v>447</v>
      </c>
      <c r="Y90" s="1" t="s">
        <v>448</v>
      </c>
      <c r="Z90" s="3" t="s">
        <v>449</v>
      </c>
      <c r="AA90">
        <v>60</v>
      </c>
      <c r="AB90" s="1" t="s">
        <v>192</v>
      </c>
      <c r="AC90" t="s">
        <v>38</v>
      </c>
    </row>
    <row r="91" spans="1:29" x14ac:dyDescent="0.25">
      <c r="A91" s="1" t="s">
        <v>450</v>
      </c>
      <c r="B91" t="s">
        <v>451</v>
      </c>
      <c r="C91" t="s">
        <v>191</v>
      </c>
      <c r="D91" t="str">
        <f>HYPERLINK("http://image.bazic.com/1256.jpg","CLICK HERE")</f>
        <v>CLICK HERE</v>
      </c>
      <c r="E91" s="6">
        <v>5.99</v>
      </c>
      <c r="F91" s="7">
        <v>2.5499999999999998</v>
      </c>
      <c r="G91" s="4">
        <v>72</v>
      </c>
      <c r="H91" s="5">
        <v>12</v>
      </c>
      <c r="I91">
        <v>20.25</v>
      </c>
      <c r="J91">
        <v>8</v>
      </c>
      <c r="K91">
        <v>13</v>
      </c>
      <c r="L91">
        <v>1.21875</v>
      </c>
      <c r="M91">
        <v>13.44</v>
      </c>
      <c r="N91" s="4">
        <v>7.25</v>
      </c>
      <c r="O91">
        <v>6.5</v>
      </c>
      <c r="P91">
        <v>6.25</v>
      </c>
      <c r="Q91">
        <v>0.17044999999999999</v>
      </c>
      <c r="R91" s="5">
        <v>2.08</v>
      </c>
      <c r="S91">
        <v>7.069</v>
      </c>
      <c r="T91">
        <v>0.47199999999999998</v>
      </c>
      <c r="U91">
        <v>6.024</v>
      </c>
      <c r="V91">
        <v>1.163E-2</v>
      </c>
      <c r="W91">
        <v>0.16250000000000001</v>
      </c>
      <c r="X91" s="2" t="s">
        <v>452</v>
      </c>
      <c r="Y91" s="1" t="s">
        <v>453</v>
      </c>
      <c r="Z91" s="3" t="s">
        <v>454</v>
      </c>
      <c r="AA91">
        <v>55</v>
      </c>
      <c r="AB91" s="1" t="s">
        <v>192</v>
      </c>
      <c r="AC91" t="s">
        <v>38</v>
      </c>
    </row>
    <row r="92" spans="1:29" x14ac:dyDescent="0.25">
      <c r="A92" s="1" t="s">
        <v>455</v>
      </c>
      <c r="B92" t="s">
        <v>456</v>
      </c>
      <c r="C92" t="s">
        <v>191</v>
      </c>
      <c r="D92" t="str">
        <f>HYPERLINK("http://image.bazic.com/1257.jpg","CLICK HERE")</f>
        <v>CLICK HERE</v>
      </c>
      <c r="E92" s="6">
        <v>3.99</v>
      </c>
      <c r="F92" s="7">
        <v>1.8</v>
      </c>
      <c r="G92" s="4">
        <v>144</v>
      </c>
      <c r="H92" s="5">
        <v>24</v>
      </c>
      <c r="I92">
        <v>16.5</v>
      </c>
      <c r="J92">
        <v>13.5</v>
      </c>
      <c r="K92">
        <v>16.5</v>
      </c>
      <c r="L92">
        <v>2.1269499999999999</v>
      </c>
      <c r="M92">
        <v>26.42</v>
      </c>
      <c r="N92" s="4">
        <v>12.75</v>
      </c>
      <c r="O92">
        <v>8.25</v>
      </c>
      <c r="P92">
        <v>5</v>
      </c>
      <c r="Q92">
        <v>0.30436000000000002</v>
      </c>
      <c r="R92" s="5">
        <v>4.18</v>
      </c>
      <c r="S92">
        <v>6.25</v>
      </c>
      <c r="T92">
        <v>0.875</v>
      </c>
      <c r="U92">
        <v>5.5</v>
      </c>
      <c r="V92">
        <v>1.7409999999999998E-2</v>
      </c>
      <c r="W92">
        <v>0.16</v>
      </c>
      <c r="X92" s="2" t="s">
        <v>457</v>
      </c>
      <c r="Y92" s="1" t="s">
        <v>458</v>
      </c>
      <c r="Z92" s="3" t="s">
        <v>459</v>
      </c>
      <c r="AA92">
        <v>32</v>
      </c>
      <c r="AB92" s="1" t="s">
        <v>192</v>
      </c>
      <c r="AC92" t="s">
        <v>38</v>
      </c>
    </row>
    <row r="93" spans="1:29" x14ac:dyDescent="0.25">
      <c r="A93" s="1" t="s">
        <v>460</v>
      </c>
      <c r="B93" t="s">
        <v>461</v>
      </c>
      <c r="C93" t="s">
        <v>191</v>
      </c>
      <c r="D93" t="str">
        <f>HYPERLINK("http://image.bazic.com/1258.jpg","CLICK HERE")</f>
        <v>CLICK HERE</v>
      </c>
      <c r="E93" s="6">
        <v>5.99</v>
      </c>
      <c r="F93" s="7">
        <v>2.5499999999999998</v>
      </c>
      <c r="G93" s="4">
        <v>72</v>
      </c>
      <c r="H93" s="5">
        <v>12</v>
      </c>
      <c r="I93">
        <v>20</v>
      </c>
      <c r="J93">
        <v>8.25</v>
      </c>
      <c r="K93">
        <v>12.75</v>
      </c>
      <c r="L93">
        <v>1.2174499999999999</v>
      </c>
      <c r="M93">
        <v>13.2</v>
      </c>
      <c r="N93" s="4">
        <v>7.25</v>
      </c>
      <c r="O93">
        <v>6.25</v>
      </c>
      <c r="P93">
        <v>6.25</v>
      </c>
      <c r="Q93">
        <v>0.16389000000000001</v>
      </c>
      <c r="R93" s="5">
        <v>2.06</v>
      </c>
      <c r="S93">
        <v>7.069</v>
      </c>
      <c r="T93">
        <v>0.47199999999999998</v>
      </c>
      <c r="U93">
        <v>6.024</v>
      </c>
      <c r="V93">
        <v>1.163E-2</v>
      </c>
      <c r="W93">
        <v>0.16250000000000001</v>
      </c>
      <c r="X93" s="2" t="s">
        <v>462</v>
      </c>
      <c r="Y93" s="1" t="s">
        <v>463</v>
      </c>
      <c r="Z93" s="3" t="s">
        <v>464</v>
      </c>
      <c r="AA93">
        <v>48</v>
      </c>
      <c r="AB93" s="1" t="s">
        <v>192</v>
      </c>
      <c r="AC93" t="s">
        <v>38</v>
      </c>
    </row>
    <row r="94" spans="1:29" x14ac:dyDescent="0.25">
      <c r="A94" s="1" t="s">
        <v>465</v>
      </c>
      <c r="B94" t="s">
        <v>466</v>
      </c>
      <c r="C94" t="s">
        <v>191</v>
      </c>
      <c r="D94" t="str">
        <f>HYPERLINK("http://image.bazic.com/1259.jpg","CLICK HERE")</f>
        <v>CLICK HERE</v>
      </c>
      <c r="E94" s="6">
        <v>5.99</v>
      </c>
      <c r="F94" s="7">
        <v>2.25</v>
      </c>
      <c r="G94" s="4">
        <v>72</v>
      </c>
      <c r="H94" s="5">
        <v>12</v>
      </c>
      <c r="I94">
        <v>14.5</v>
      </c>
      <c r="J94">
        <v>12</v>
      </c>
      <c r="K94">
        <v>16.75</v>
      </c>
      <c r="L94">
        <v>1.6866300000000001</v>
      </c>
      <c r="M94">
        <v>19.260000000000002</v>
      </c>
      <c r="N94" s="4">
        <v>11.25</v>
      </c>
      <c r="O94">
        <v>7</v>
      </c>
      <c r="P94">
        <v>5</v>
      </c>
      <c r="Q94">
        <v>0.22786999999999999</v>
      </c>
      <c r="R94" s="5">
        <v>3.02</v>
      </c>
      <c r="S94">
        <v>6.25</v>
      </c>
      <c r="T94">
        <v>0.75</v>
      </c>
      <c r="U94">
        <v>7.5</v>
      </c>
      <c r="V94">
        <v>2.035E-2</v>
      </c>
      <c r="W94">
        <v>0.27100000000000002</v>
      </c>
      <c r="X94" s="2" t="s">
        <v>467</v>
      </c>
      <c r="Y94" s="1" t="s">
        <v>468</v>
      </c>
      <c r="Z94" s="3" t="s">
        <v>469</v>
      </c>
      <c r="AA94">
        <v>44</v>
      </c>
      <c r="AB94" s="1" t="s">
        <v>192</v>
      </c>
      <c r="AC94" t="s">
        <v>38</v>
      </c>
    </row>
    <row r="95" spans="1:29" x14ac:dyDescent="0.25">
      <c r="A95" s="1" t="s">
        <v>470</v>
      </c>
      <c r="B95" t="s">
        <v>471</v>
      </c>
      <c r="C95" t="s">
        <v>223</v>
      </c>
      <c r="D95" t="str">
        <f>HYPERLINK("http://image.bazic.com/1260.jpg","CLICK HERE")</f>
        <v>CLICK HERE</v>
      </c>
      <c r="E95" s="6">
        <v>3.99</v>
      </c>
      <c r="F95" s="7">
        <v>1.5</v>
      </c>
      <c r="G95" s="4">
        <v>144</v>
      </c>
      <c r="H95" s="5">
        <v>24</v>
      </c>
      <c r="I95">
        <v>20.25</v>
      </c>
      <c r="J95">
        <v>12.75</v>
      </c>
      <c r="K95">
        <v>15.25</v>
      </c>
      <c r="L95">
        <v>2.2785600000000001</v>
      </c>
      <c r="M95">
        <v>25.82</v>
      </c>
      <c r="N95" s="4">
        <v>11.75</v>
      </c>
      <c r="O95">
        <v>9.75</v>
      </c>
      <c r="P95">
        <v>4.75</v>
      </c>
      <c r="Q95">
        <v>0.31491000000000002</v>
      </c>
      <c r="R95" s="5">
        <v>4.0599999999999996</v>
      </c>
      <c r="S95">
        <v>4.5</v>
      </c>
      <c r="T95">
        <v>7.25</v>
      </c>
      <c r="U95">
        <v>0.75</v>
      </c>
      <c r="V95">
        <v>1.4160000000000001E-2</v>
      </c>
      <c r="W95">
        <v>0.14000000000000001</v>
      </c>
      <c r="X95" s="2" t="s">
        <v>472</v>
      </c>
      <c r="Y95" s="1" t="s">
        <v>473</v>
      </c>
      <c r="Z95" s="3" t="s">
        <v>474</v>
      </c>
      <c r="AA95">
        <v>28</v>
      </c>
      <c r="AC95" t="s">
        <v>38</v>
      </c>
    </row>
    <row r="96" spans="1:29" x14ac:dyDescent="0.25">
      <c r="A96" s="1" t="s">
        <v>475</v>
      </c>
      <c r="B96" t="s">
        <v>476</v>
      </c>
      <c r="C96" t="s">
        <v>29</v>
      </c>
      <c r="D96" t="str">
        <f>HYPERLINK("http://image.bazic.com/12601.jpg","CLICK HERE")</f>
        <v>CLICK HERE</v>
      </c>
      <c r="E96" s="6">
        <v>4.99</v>
      </c>
      <c r="F96" s="7">
        <v>0.89</v>
      </c>
      <c r="G96" s="4">
        <v>48</v>
      </c>
      <c r="I96">
        <v>16</v>
      </c>
      <c r="J96">
        <v>11.2</v>
      </c>
      <c r="K96">
        <v>5.2</v>
      </c>
      <c r="L96">
        <v>0.53925999999999996</v>
      </c>
      <c r="M96">
        <v>13.278</v>
      </c>
      <c r="S96">
        <v>7.7169999999999996</v>
      </c>
      <c r="T96">
        <v>0.23599999999999999</v>
      </c>
      <c r="U96">
        <v>10.747999999999999</v>
      </c>
      <c r="V96">
        <v>1.133E-2</v>
      </c>
      <c r="W96">
        <v>0.29399999999999998</v>
      </c>
      <c r="X96" s="2" t="s">
        <v>477</v>
      </c>
      <c r="Z96" s="3" t="s">
        <v>478</v>
      </c>
      <c r="AA96">
        <v>100</v>
      </c>
      <c r="AB96" s="1" t="s">
        <v>198</v>
      </c>
      <c r="AC96" t="s">
        <v>31</v>
      </c>
    </row>
    <row r="97" spans="1:29" x14ac:dyDescent="0.25">
      <c r="A97" s="1" t="s">
        <v>479</v>
      </c>
      <c r="B97" t="s">
        <v>480</v>
      </c>
      <c r="C97" t="s">
        <v>29</v>
      </c>
      <c r="D97" t="str">
        <f>HYPERLINK("http://image.bazic.com/12627.jpg","CLICK HERE")</f>
        <v>CLICK HERE</v>
      </c>
      <c r="E97" s="6">
        <v>3.99</v>
      </c>
      <c r="F97" s="7">
        <v>0.89</v>
      </c>
      <c r="G97" s="4">
        <v>48</v>
      </c>
      <c r="I97">
        <v>16</v>
      </c>
      <c r="J97">
        <v>11</v>
      </c>
      <c r="K97">
        <v>5</v>
      </c>
      <c r="L97">
        <v>0.50926000000000005</v>
      </c>
      <c r="M97">
        <v>12.08</v>
      </c>
      <c r="S97">
        <v>7.7169999999999996</v>
      </c>
      <c r="T97">
        <v>0.19700000000000001</v>
      </c>
      <c r="U97">
        <v>10.787000000000001</v>
      </c>
      <c r="V97">
        <v>9.4900000000000002E-3</v>
      </c>
      <c r="W97">
        <v>0.24</v>
      </c>
      <c r="X97" s="2" t="s">
        <v>481</v>
      </c>
      <c r="Z97" s="3" t="s">
        <v>482</v>
      </c>
      <c r="AA97">
        <v>100</v>
      </c>
      <c r="AB97" s="1" t="s">
        <v>198</v>
      </c>
      <c r="AC97" t="s">
        <v>31</v>
      </c>
    </row>
    <row r="98" spans="1:29" x14ac:dyDescent="0.25">
      <c r="A98" s="1" t="s">
        <v>483</v>
      </c>
      <c r="B98" t="s">
        <v>484</v>
      </c>
      <c r="C98" t="s">
        <v>223</v>
      </c>
      <c r="D98" t="str">
        <f>HYPERLINK("http://image.bazic.com/1263.jpg","CLICK HERE")</f>
        <v>CLICK HERE</v>
      </c>
      <c r="E98" s="6">
        <v>2.99</v>
      </c>
      <c r="F98" s="7">
        <v>1.1499999999999999</v>
      </c>
      <c r="G98" s="4">
        <v>144</v>
      </c>
      <c r="H98" s="5">
        <v>24</v>
      </c>
      <c r="I98">
        <v>15.25</v>
      </c>
      <c r="J98">
        <v>9.5</v>
      </c>
      <c r="K98">
        <v>14.75</v>
      </c>
      <c r="L98">
        <v>1.23664</v>
      </c>
      <c r="M98">
        <v>14.8</v>
      </c>
      <c r="N98" s="4">
        <v>8.75</v>
      </c>
      <c r="O98">
        <v>7.25</v>
      </c>
      <c r="P98">
        <v>4.5</v>
      </c>
      <c r="Q98">
        <v>0.16520000000000001</v>
      </c>
      <c r="R98" s="5">
        <v>2.3199999999999998</v>
      </c>
      <c r="S98">
        <v>3.75</v>
      </c>
      <c r="T98">
        <v>0.75</v>
      </c>
      <c r="U98">
        <v>6</v>
      </c>
      <c r="V98">
        <v>9.7699999999999992E-3</v>
      </c>
      <c r="W98">
        <v>8.7999999999999995E-2</v>
      </c>
      <c r="X98" s="2" t="s">
        <v>485</v>
      </c>
      <c r="Y98" s="1" t="s">
        <v>486</v>
      </c>
      <c r="Z98" s="3" t="s">
        <v>487</v>
      </c>
      <c r="AA98">
        <v>65</v>
      </c>
      <c r="AB98" s="1" t="s">
        <v>192</v>
      </c>
      <c r="AC98" t="s">
        <v>38</v>
      </c>
    </row>
    <row r="99" spans="1:29" x14ac:dyDescent="0.25">
      <c r="A99" s="1" t="s">
        <v>488</v>
      </c>
      <c r="B99" t="s">
        <v>489</v>
      </c>
      <c r="C99" t="s">
        <v>305</v>
      </c>
      <c r="D99" t="str">
        <f>HYPERLINK("http://image.bazic.com/1264.jpg","CLICK HERE")</f>
        <v>CLICK HERE</v>
      </c>
      <c r="E99" s="6">
        <v>1.99</v>
      </c>
      <c r="F99" s="7">
        <v>0.75</v>
      </c>
      <c r="G99" s="4">
        <v>144</v>
      </c>
      <c r="H99" s="5">
        <v>24</v>
      </c>
      <c r="I99">
        <v>14.25</v>
      </c>
      <c r="J99">
        <v>10.75</v>
      </c>
      <c r="K99">
        <v>14.5</v>
      </c>
      <c r="L99">
        <v>1.2854300000000001</v>
      </c>
      <c r="M99">
        <v>15.26</v>
      </c>
      <c r="N99" s="4">
        <v>9.75</v>
      </c>
      <c r="O99">
        <v>6.75</v>
      </c>
      <c r="P99">
        <v>4.5</v>
      </c>
      <c r="Q99">
        <v>0.17138999999999999</v>
      </c>
      <c r="R99" s="5">
        <v>2.3199999999999998</v>
      </c>
      <c r="S99">
        <v>4.875</v>
      </c>
      <c r="T99">
        <v>0.25</v>
      </c>
      <c r="U99">
        <v>7.75</v>
      </c>
      <c r="V99">
        <v>5.47E-3</v>
      </c>
      <c r="W99">
        <v>9.2999999999999999E-2</v>
      </c>
      <c r="X99" s="2" t="s">
        <v>490</v>
      </c>
      <c r="Y99" s="1" t="s">
        <v>491</v>
      </c>
      <c r="Z99" s="3" t="s">
        <v>492</v>
      </c>
      <c r="AA99">
        <v>55</v>
      </c>
      <c r="AB99" s="1" t="s">
        <v>192</v>
      </c>
      <c r="AC99" t="s">
        <v>38</v>
      </c>
    </row>
    <row r="100" spans="1:29" x14ac:dyDescent="0.25">
      <c r="A100" s="1" t="s">
        <v>493</v>
      </c>
      <c r="B100" t="s">
        <v>494</v>
      </c>
      <c r="C100" t="s">
        <v>305</v>
      </c>
      <c r="D100" t="str">
        <f>HYPERLINK("http://image.bazic.com/1265.jpg","CLICK HERE")</f>
        <v>CLICK HERE</v>
      </c>
      <c r="E100" s="6">
        <v>2.99</v>
      </c>
      <c r="F100" s="7">
        <v>1.2</v>
      </c>
      <c r="G100" s="4">
        <v>72</v>
      </c>
      <c r="H100" s="5">
        <v>24</v>
      </c>
      <c r="I100">
        <v>13.75</v>
      </c>
      <c r="J100">
        <v>9.5</v>
      </c>
      <c r="K100">
        <v>14.5</v>
      </c>
      <c r="L100">
        <v>1.0961000000000001</v>
      </c>
      <c r="M100">
        <v>14.88</v>
      </c>
      <c r="N100" s="4">
        <v>13</v>
      </c>
      <c r="O100">
        <v>9</v>
      </c>
      <c r="P100">
        <v>4.75</v>
      </c>
      <c r="Q100">
        <v>0.32161000000000001</v>
      </c>
      <c r="R100" s="5">
        <v>4.62</v>
      </c>
      <c r="S100">
        <v>8.5</v>
      </c>
      <c r="T100">
        <v>0.25</v>
      </c>
      <c r="U100">
        <v>7.75</v>
      </c>
      <c r="V100">
        <v>9.5300000000000003E-3</v>
      </c>
      <c r="W100">
        <v>0.183</v>
      </c>
      <c r="X100" s="2" t="s">
        <v>495</v>
      </c>
      <c r="Y100" s="1" t="s">
        <v>496</v>
      </c>
      <c r="Z100" s="3" t="s">
        <v>497</v>
      </c>
      <c r="AA100">
        <v>65</v>
      </c>
      <c r="AB100" s="1" t="s">
        <v>192</v>
      </c>
      <c r="AC100" t="s">
        <v>38</v>
      </c>
    </row>
    <row r="101" spans="1:29" x14ac:dyDescent="0.25">
      <c r="A101" s="1" t="s">
        <v>498</v>
      </c>
      <c r="B101" t="s">
        <v>499</v>
      </c>
      <c r="C101" t="s">
        <v>305</v>
      </c>
      <c r="D101" t="str">
        <f>HYPERLINK("http://image.bazic.com/1266.jpg","CLICK HERE")</f>
        <v>CLICK HERE</v>
      </c>
      <c r="E101" s="6">
        <v>5.99</v>
      </c>
      <c r="F101" s="7">
        <v>2.5499999999999998</v>
      </c>
      <c r="G101" s="4">
        <v>72</v>
      </c>
      <c r="H101" s="5">
        <v>12</v>
      </c>
      <c r="I101">
        <v>21</v>
      </c>
      <c r="J101">
        <v>15</v>
      </c>
      <c r="K101">
        <v>12</v>
      </c>
      <c r="L101">
        <v>2.1875</v>
      </c>
      <c r="M101">
        <v>33.72</v>
      </c>
      <c r="N101" s="4">
        <v>20.5</v>
      </c>
      <c r="O101">
        <v>7.25</v>
      </c>
      <c r="P101">
        <v>3.75</v>
      </c>
      <c r="Q101">
        <v>0.32253999999999999</v>
      </c>
      <c r="R101" s="5">
        <v>5.3</v>
      </c>
      <c r="S101">
        <v>6.75</v>
      </c>
      <c r="T101">
        <v>0.5</v>
      </c>
      <c r="U101">
        <v>11.25</v>
      </c>
      <c r="V101">
        <v>2.197E-2</v>
      </c>
      <c r="W101">
        <v>0.42</v>
      </c>
      <c r="X101" s="2" t="s">
        <v>500</v>
      </c>
      <c r="Y101" s="1" t="s">
        <v>501</v>
      </c>
      <c r="Z101" s="3" t="s">
        <v>502</v>
      </c>
      <c r="AA101">
        <v>35</v>
      </c>
      <c r="AB101" s="1" t="s">
        <v>192</v>
      </c>
      <c r="AC101" t="s">
        <v>38</v>
      </c>
    </row>
    <row r="102" spans="1:29" x14ac:dyDescent="0.25">
      <c r="A102" s="1" t="s">
        <v>503</v>
      </c>
      <c r="B102" t="s">
        <v>504</v>
      </c>
      <c r="C102" t="s">
        <v>305</v>
      </c>
      <c r="D102" t="str">
        <f>HYPERLINK("http://image.bazic.com/1267.jpg","CLICK HERE")</f>
        <v>CLICK HERE</v>
      </c>
      <c r="E102" s="6">
        <v>2.99</v>
      </c>
      <c r="F102" s="7">
        <v>1.2</v>
      </c>
      <c r="G102" s="4">
        <v>144</v>
      </c>
      <c r="H102" s="5">
        <v>24</v>
      </c>
      <c r="I102">
        <v>18.5</v>
      </c>
      <c r="J102">
        <v>14.25</v>
      </c>
      <c r="K102">
        <v>7.75</v>
      </c>
      <c r="L102">
        <v>1.18235</v>
      </c>
      <c r="M102">
        <v>23.6</v>
      </c>
      <c r="N102" s="4">
        <v>6.5</v>
      </c>
      <c r="O102">
        <v>6</v>
      </c>
      <c r="P102">
        <v>7</v>
      </c>
      <c r="Q102">
        <v>0.15798999999999999</v>
      </c>
      <c r="R102" s="5">
        <v>3.78</v>
      </c>
      <c r="S102">
        <v>3.125</v>
      </c>
      <c r="T102">
        <v>0.5</v>
      </c>
      <c r="U102">
        <v>6.625</v>
      </c>
      <c r="V102">
        <v>5.9899999999999997E-3</v>
      </c>
      <c r="W102">
        <v>0.16</v>
      </c>
      <c r="X102" s="2" t="s">
        <v>505</v>
      </c>
      <c r="Y102" s="1" t="s">
        <v>506</v>
      </c>
      <c r="Z102" s="3" t="s">
        <v>507</v>
      </c>
      <c r="AA102">
        <v>54</v>
      </c>
      <c r="AB102" s="1" t="s">
        <v>192</v>
      </c>
      <c r="AC102" t="s">
        <v>38</v>
      </c>
    </row>
    <row r="103" spans="1:29" x14ac:dyDescent="0.25">
      <c r="A103" s="1" t="s">
        <v>508</v>
      </c>
      <c r="B103" t="s">
        <v>509</v>
      </c>
      <c r="C103" t="s">
        <v>305</v>
      </c>
      <c r="D103" t="str">
        <f>HYPERLINK("http://image.bazic.com/1268.jpg","CLICK HERE")</f>
        <v>CLICK HERE</v>
      </c>
      <c r="E103" s="6">
        <v>2.99</v>
      </c>
      <c r="F103" s="7">
        <v>1.2</v>
      </c>
      <c r="G103" s="4">
        <v>144</v>
      </c>
      <c r="H103" s="5">
        <v>24</v>
      </c>
      <c r="I103">
        <v>18.5</v>
      </c>
      <c r="J103">
        <v>14.5</v>
      </c>
      <c r="K103">
        <v>7.75</v>
      </c>
      <c r="L103">
        <v>1.20309</v>
      </c>
      <c r="M103">
        <v>23.68</v>
      </c>
      <c r="N103" s="4">
        <v>6.5</v>
      </c>
      <c r="O103">
        <v>6</v>
      </c>
      <c r="P103">
        <v>7</v>
      </c>
      <c r="Q103">
        <v>0.15798999999999999</v>
      </c>
      <c r="R103" s="5">
        <v>3.78</v>
      </c>
      <c r="S103">
        <v>3.125</v>
      </c>
      <c r="T103">
        <v>0.5</v>
      </c>
      <c r="U103">
        <v>6.625</v>
      </c>
      <c r="V103">
        <v>5.9899999999999997E-3</v>
      </c>
      <c r="W103">
        <v>0.14000000000000001</v>
      </c>
      <c r="X103" s="2" t="s">
        <v>510</v>
      </c>
      <c r="Y103" s="1" t="s">
        <v>511</v>
      </c>
      <c r="Z103" s="3" t="s">
        <v>512</v>
      </c>
      <c r="AA103">
        <v>54</v>
      </c>
      <c r="AB103" s="1" t="s">
        <v>192</v>
      </c>
      <c r="AC103" t="s">
        <v>38</v>
      </c>
    </row>
    <row r="104" spans="1:29" x14ac:dyDescent="0.25">
      <c r="A104" s="1" t="s">
        <v>513</v>
      </c>
      <c r="B104" t="s">
        <v>514</v>
      </c>
      <c r="C104" t="s">
        <v>305</v>
      </c>
      <c r="D104" t="str">
        <f>HYPERLINK("http://image.bazic.com/1269.jpg","CLICK HERE")</f>
        <v>CLICK HERE</v>
      </c>
      <c r="E104" s="6">
        <v>2.99</v>
      </c>
      <c r="F104" s="7">
        <v>1.5</v>
      </c>
      <c r="G104" s="4">
        <v>144</v>
      </c>
      <c r="H104" s="5">
        <v>24</v>
      </c>
      <c r="I104">
        <v>13.5</v>
      </c>
      <c r="J104">
        <v>13</v>
      </c>
      <c r="K104">
        <v>13.5</v>
      </c>
      <c r="L104">
        <v>1.3710899999999999</v>
      </c>
      <c r="M104">
        <v>23.34</v>
      </c>
      <c r="N104" s="4">
        <v>12</v>
      </c>
      <c r="O104">
        <v>4.25</v>
      </c>
      <c r="P104">
        <v>6.25</v>
      </c>
      <c r="Q104">
        <v>0.18446000000000001</v>
      </c>
      <c r="R104" s="5">
        <v>3.7</v>
      </c>
      <c r="S104">
        <v>7.125</v>
      </c>
      <c r="T104">
        <v>4</v>
      </c>
      <c r="U104">
        <v>1.0625</v>
      </c>
      <c r="V104">
        <v>1.7520000000000001E-2</v>
      </c>
      <c r="W104">
        <v>0.14000000000000001</v>
      </c>
      <c r="X104" s="2" t="s">
        <v>515</v>
      </c>
      <c r="Y104" s="1" t="s">
        <v>516</v>
      </c>
      <c r="Z104" s="3" t="s">
        <v>517</v>
      </c>
      <c r="AA104">
        <v>45</v>
      </c>
      <c r="AB104" s="1" t="s">
        <v>192</v>
      </c>
      <c r="AC104" t="s">
        <v>38</v>
      </c>
    </row>
    <row r="105" spans="1:29" x14ac:dyDescent="0.25">
      <c r="A105" s="1" t="s">
        <v>518</v>
      </c>
      <c r="B105" t="s">
        <v>519</v>
      </c>
      <c r="C105" t="s">
        <v>159</v>
      </c>
      <c r="D105" t="str">
        <f>HYPERLINK("http://image.bazic.com/127.jpg","CLICK HERE")</f>
        <v>CLICK HERE</v>
      </c>
      <c r="E105" s="6">
        <v>3.99</v>
      </c>
      <c r="F105" s="7">
        <v>1.5</v>
      </c>
      <c r="G105" s="4">
        <v>144</v>
      </c>
      <c r="H105" s="5">
        <v>12</v>
      </c>
      <c r="I105">
        <v>19.75</v>
      </c>
      <c r="J105">
        <v>10.25</v>
      </c>
      <c r="K105">
        <v>18</v>
      </c>
      <c r="L105">
        <v>2.1087199999999999</v>
      </c>
      <c r="M105">
        <v>38.54</v>
      </c>
      <c r="N105" s="4">
        <v>9.5</v>
      </c>
      <c r="O105">
        <v>8.5</v>
      </c>
      <c r="P105">
        <v>3.25</v>
      </c>
      <c r="Q105">
        <v>0.15187</v>
      </c>
      <c r="R105" s="5">
        <v>3.06</v>
      </c>
      <c r="S105">
        <v>3.25</v>
      </c>
      <c r="T105">
        <v>0.82699999999999996</v>
      </c>
      <c r="U105">
        <v>8.1875</v>
      </c>
      <c r="V105">
        <v>1.274E-2</v>
      </c>
      <c r="W105">
        <v>0.24</v>
      </c>
      <c r="X105" s="2" t="s">
        <v>520</v>
      </c>
      <c r="Y105" s="1" t="s">
        <v>521</v>
      </c>
      <c r="Z105" s="3" t="s">
        <v>522</v>
      </c>
      <c r="AA105">
        <v>32</v>
      </c>
      <c r="AB105" s="1" t="s">
        <v>160</v>
      </c>
      <c r="AC105" t="s">
        <v>38</v>
      </c>
    </row>
    <row r="106" spans="1:29" x14ac:dyDescent="0.25">
      <c r="A106" s="1" t="s">
        <v>523</v>
      </c>
      <c r="B106" t="s">
        <v>524</v>
      </c>
      <c r="C106" t="s">
        <v>191</v>
      </c>
      <c r="D106" t="str">
        <f>HYPERLINK("http://image.bazic.com/1270.jpg","CLICK HERE")</f>
        <v>CLICK HERE</v>
      </c>
      <c r="E106" s="6">
        <v>9.99</v>
      </c>
      <c r="F106" s="7">
        <v>4.95</v>
      </c>
      <c r="G106" s="4">
        <v>72</v>
      </c>
      <c r="H106" s="5">
        <v>12</v>
      </c>
      <c r="I106">
        <v>17.75</v>
      </c>
      <c r="J106">
        <v>15.5</v>
      </c>
      <c r="K106">
        <v>14.75</v>
      </c>
      <c r="L106">
        <v>2.3484400000000001</v>
      </c>
      <c r="M106">
        <v>34.1</v>
      </c>
      <c r="N106" s="4">
        <v>5.75</v>
      </c>
      <c r="O106">
        <v>7</v>
      </c>
      <c r="P106">
        <v>5.48</v>
      </c>
      <c r="Q106">
        <v>0.12765000000000001</v>
      </c>
      <c r="R106" s="5">
        <v>5.54</v>
      </c>
      <c r="S106">
        <v>5.1970000000000001</v>
      </c>
      <c r="T106">
        <v>1.575</v>
      </c>
      <c r="U106">
        <v>6.2990000000000004</v>
      </c>
      <c r="V106">
        <v>2.9839999999999998E-2</v>
      </c>
      <c r="W106">
        <v>0.44</v>
      </c>
      <c r="X106" s="2" t="s">
        <v>525</v>
      </c>
      <c r="Y106" s="1" t="s">
        <v>526</v>
      </c>
      <c r="Z106" s="3" t="s">
        <v>527</v>
      </c>
      <c r="AA106">
        <v>30</v>
      </c>
      <c r="AB106" s="1" t="s">
        <v>192</v>
      </c>
      <c r="AC106" t="s">
        <v>38</v>
      </c>
    </row>
    <row r="107" spans="1:29" x14ac:dyDescent="0.25">
      <c r="A107" s="1" t="s">
        <v>528</v>
      </c>
      <c r="B107" t="s">
        <v>529</v>
      </c>
      <c r="C107" t="s">
        <v>191</v>
      </c>
      <c r="D107" t="str">
        <f>HYPERLINK("http://image.bazic.com/1271.jpg","CLICK HERE")</f>
        <v>CLICK HERE</v>
      </c>
      <c r="E107" s="6">
        <v>9.99</v>
      </c>
      <c r="F107" s="7">
        <v>4.95</v>
      </c>
      <c r="G107" s="4">
        <v>72</v>
      </c>
      <c r="H107" s="5">
        <v>12</v>
      </c>
      <c r="I107">
        <v>17.5</v>
      </c>
      <c r="J107">
        <v>15.5</v>
      </c>
      <c r="K107">
        <v>14.75</v>
      </c>
      <c r="L107">
        <v>2.3153600000000001</v>
      </c>
      <c r="M107">
        <v>34.56</v>
      </c>
      <c r="N107" s="4">
        <v>14.5</v>
      </c>
      <c r="O107">
        <v>5.75</v>
      </c>
      <c r="P107">
        <v>6.75</v>
      </c>
      <c r="Q107">
        <v>0.32568000000000003</v>
      </c>
      <c r="R107" s="5">
        <v>5.48</v>
      </c>
      <c r="S107">
        <v>5.1970000000000001</v>
      </c>
      <c r="T107">
        <v>1.575</v>
      </c>
      <c r="U107">
        <v>6.2990000000000004</v>
      </c>
      <c r="V107">
        <v>2.9839999999999998E-2</v>
      </c>
      <c r="W107">
        <v>0.44</v>
      </c>
      <c r="X107" s="2" t="s">
        <v>530</v>
      </c>
      <c r="Y107" s="1" t="s">
        <v>531</v>
      </c>
      <c r="Z107" s="3" t="s">
        <v>532</v>
      </c>
      <c r="AA107">
        <v>30</v>
      </c>
      <c r="AB107" s="1" t="s">
        <v>192</v>
      </c>
      <c r="AC107" t="s">
        <v>38</v>
      </c>
    </row>
    <row r="108" spans="1:29" x14ac:dyDescent="0.25">
      <c r="A108" s="1" t="s">
        <v>533</v>
      </c>
      <c r="B108" t="s">
        <v>534</v>
      </c>
      <c r="C108" t="s">
        <v>191</v>
      </c>
      <c r="D108" t="str">
        <f>HYPERLINK("http://image.bazic.com/1272.jpg","CLICK HERE")</f>
        <v>CLICK HERE</v>
      </c>
      <c r="E108" s="6">
        <v>9.99</v>
      </c>
      <c r="F108" s="7">
        <v>4.95</v>
      </c>
      <c r="G108" s="4">
        <v>72</v>
      </c>
      <c r="H108" s="5">
        <v>12</v>
      </c>
      <c r="I108">
        <v>17.5</v>
      </c>
      <c r="J108">
        <v>15.75</v>
      </c>
      <c r="K108">
        <v>15</v>
      </c>
      <c r="L108">
        <v>2.3925800000000002</v>
      </c>
      <c r="M108">
        <v>34</v>
      </c>
      <c r="N108" s="4">
        <v>14.75</v>
      </c>
      <c r="O108">
        <v>5.75</v>
      </c>
      <c r="P108">
        <v>7</v>
      </c>
      <c r="Q108">
        <v>0.34356999999999999</v>
      </c>
      <c r="R108" s="5">
        <v>5.44</v>
      </c>
      <c r="S108">
        <v>5.1970000000000001</v>
      </c>
      <c r="T108">
        <v>1.575</v>
      </c>
      <c r="U108">
        <v>6.2990000000000004</v>
      </c>
      <c r="V108">
        <v>2.9839999999999998E-2</v>
      </c>
      <c r="W108">
        <v>0.46250000000000002</v>
      </c>
      <c r="X108" s="2" t="s">
        <v>535</v>
      </c>
      <c r="Y108" s="1" t="s">
        <v>536</v>
      </c>
      <c r="Z108" s="3" t="s">
        <v>537</v>
      </c>
      <c r="AA108">
        <v>30</v>
      </c>
      <c r="AB108" s="1" t="s">
        <v>192</v>
      </c>
      <c r="AC108" t="s">
        <v>38</v>
      </c>
    </row>
    <row r="109" spans="1:29" x14ac:dyDescent="0.25">
      <c r="A109" s="1" t="s">
        <v>538</v>
      </c>
      <c r="B109" t="s">
        <v>539</v>
      </c>
      <c r="C109" t="s">
        <v>223</v>
      </c>
      <c r="D109" t="str">
        <f>HYPERLINK("http://image.bazic.com/1273.jpg","CLICK HERE")</f>
        <v>CLICK HERE</v>
      </c>
      <c r="E109" s="6">
        <v>6.99</v>
      </c>
      <c r="F109" s="7">
        <v>3.75</v>
      </c>
      <c r="G109" s="4">
        <v>72</v>
      </c>
      <c r="H109" s="5">
        <v>12</v>
      </c>
      <c r="I109">
        <v>15.75</v>
      </c>
      <c r="J109">
        <v>11.5</v>
      </c>
      <c r="K109">
        <v>20.5</v>
      </c>
      <c r="L109">
        <v>2.1487599999999998</v>
      </c>
      <c r="M109">
        <v>33.58</v>
      </c>
      <c r="N109" s="4">
        <v>11</v>
      </c>
      <c r="O109">
        <v>5</v>
      </c>
      <c r="P109">
        <v>9.75</v>
      </c>
      <c r="Q109">
        <v>0.31032999999999999</v>
      </c>
      <c r="R109" s="5">
        <v>5.38</v>
      </c>
      <c r="S109">
        <v>4.6849999999999996</v>
      </c>
      <c r="T109">
        <v>1.575</v>
      </c>
      <c r="U109">
        <v>6.2598000000000003</v>
      </c>
      <c r="V109">
        <v>2.673E-2</v>
      </c>
      <c r="W109">
        <v>0.42</v>
      </c>
      <c r="X109" s="2" t="s">
        <v>540</v>
      </c>
      <c r="Y109" s="1" t="s">
        <v>541</v>
      </c>
      <c r="Z109" s="3" t="s">
        <v>542</v>
      </c>
      <c r="AA109">
        <v>30</v>
      </c>
      <c r="AB109" s="1" t="s">
        <v>192</v>
      </c>
      <c r="AC109" t="s">
        <v>38</v>
      </c>
    </row>
    <row r="110" spans="1:29" x14ac:dyDescent="0.25">
      <c r="A110" s="1" t="s">
        <v>543</v>
      </c>
      <c r="B110" t="s">
        <v>544</v>
      </c>
      <c r="C110" t="s">
        <v>223</v>
      </c>
      <c r="D110" t="str">
        <f>HYPERLINK("http://image.bazic.com/1274.jpg","CLICK HERE")</f>
        <v>CLICK HERE</v>
      </c>
      <c r="E110" s="6">
        <v>6.99</v>
      </c>
      <c r="F110" s="7">
        <v>3.75</v>
      </c>
      <c r="G110" s="4">
        <v>72</v>
      </c>
      <c r="H110" s="5">
        <v>12</v>
      </c>
      <c r="I110">
        <v>16</v>
      </c>
      <c r="J110">
        <v>11.75</v>
      </c>
      <c r="K110">
        <v>20.5</v>
      </c>
      <c r="L110">
        <v>2.2303199999999999</v>
      </c>
      <c r="M110">
        <v>33.700000000000003</v>
      </c>
      <c r="N110" s="4">
        <v>11</v>
      </c>
      <c r="O110">
        <v>5</v>
      </c>
      <c r="P110">
        <v>10</v>
      </c>
      <c r="Q110">
        <v>0.31829000000000002</v>
      </c>
      <c r="R110" s="5">
        <v>5.4</v>
      </c>
      <c r="S110">
        <v>4.6849999999999996</v>
      </c>
      <c r="T110">
        <v>1.575</v>
      </c>
      <c r="U110">
        <v>6.2598000000000003</v>
      </c>
      <c r="V110">
        <v>2.673E-2</v>
      </c>
      <c r="W110">
        <v>0.42</v>
      </c>
      <c r="X110" s="2" t="s">
        <v>545</v>
      </c>
      <c r="Y110" s="1" t="s">
        <v>546</v>
      </c>
      <c r="Z110" s="3" t="s">
        <v>547</v>
      </c>
      <c r="AA110">
        <v>30</v>
      </c>
      <c r="AB110" s="1" t="s">
        <v>192</v>
      </c>
      <c r="AC110" t="s">
        <v>38</v>
      </c>
    </row>
    <row r="111" spans="1:29" x14ac:dyDescent="0.25">
      <c r="A111" s="1" t="s">
        <v>548</v>
      </c>
      <c r="B111" t="s">
        <v>549</v>
      </c>
      <c r="C111" t="s">
        <v>305</v>
      </c>
      <c r="D111" t="str">
        <f>HYPERLINK("http://image.bazic.com/1280.jpg","CLICK HERE")</f>
        <v>CLICK HERE</v>
      </c>
      <c r="E111" s="6">
        <v>1.99</v>
      </c>
      <c r="F111" s="7">
        <v>0.75</v>
      </c>
      <c r="G111" s="4">
        <v>144</v>
      </c>
      <c r="H111" s="5">
        <v>24</v>
      </c>
      <c r="I111">
        <v>12.5</v>
      </c>
      <c r="J111">
        <v>10.5</v>
      </c>
      <c r="K111">
        <v>14.75</v>
      </c>
      <c r="L111">
        <v>1.1203399999999999</v>
      </c>
      <c r="M111">
        <v>18.66</v>
      </c>
      <c r="N111" s="4">
        <v>12</v>
      </c>
      <c r="O111">
        <v>5</v>
      </c>
      <c r="P111">
        <v>4.5</v>
      </c>
      <c r="Q111">
        <v>0.15625</v>
      </c>
      <c r="R111" s="5">
        <v>2.98</v>
      </c>
      <c r="S111">
        <v>4.6870000000000003</v>
      </c>
      <c r="T111">
        <v>0.39400000000000002</v>
      </c>
      <c r="U111">
        <v>6.25</v>
      </c>
      <c r="V111">
        <v>6.6800000000000002E-3</v>
      </c>
      <c r="W111">
        <v>0.13125000000000001</v>
      </c>
      <c r="X111" s="2" t="s">
        <v>550</v>
      </c>
      <c r="Y111" s="1" t="s">
        <v>551</v>
      </c>
      <c r="Z111" s="3" t="s">
        <v>552</v>
      </c>
      <c r="AA111">
        <v>60</v>
      </c>
      <c r="AB111" s="1" t="s">
        <v>192</v>
      </c>
      <c r="AC111" t="s">
        <v>38</v>
      </c>
    </row>
    <row r="112" spans="1:29" x14ac:dyDescent="0.25">
      <c r="A112" s="1" t="s">
        <v>553</v>
      </c>
      <c r="B112" t="s">
        <v>554</v>
      </c>
      <c r="C112" t="s">
        <v>305</v>
      </c>
      <c r="D112" t="str">
        <f>HYPERLINK("http://image.bazic.com/1282.jpg","CLICK HERE")</f>
        <v>CLICK HERE</v>
      </c>
      <c r="E112" s="6">
        <v>2.99</v>
      </c>
      <c r="F112" s="7">
        <v>1.5</v>
      </c>
      <c r="G112" s="4">
        <v>72</v>
      </c>
      <c r="H112" s="5">
        <v>24</v>
      </c>
      <c r="I112">
        <v>13.25</v>
      </c>
      <c r="J112">
        <v>10</v>
      </c>
      <c r="K112">
        <v>14.75</v>
      </c>
      <c r="L112">
        <v>1.131</v>
      </c>
      <c r="M112">
        <v>18.579999999999998</v>
      </c>
      <c r="N112" s="4">
        <v>12.75</v>
      </c>
      <c r="O112">
        <v>9.25</v>
      </c>
      <c r="P112">
        <v>4.5</v>
      </c>
      <c r="Q112">
        <v>0.30713000000000001</v>
      </c>
      <c r="R112" s="5">
        <v>5.92</v>
      </c>
      <c r="S112">
        <v>9</v>
      </c>
      <c r="T112">
        <v>0.39400000000000002</v>
      </c>
      <c r="U112">
        <v>6.3780000000000001</v>
      </c>
      <c r="V112">
        <v>1.3089999999999999E-2</v>
      </c>
      <c r="W112">
        <v>0.22500000000000001</v>
      </c>
      <c r="X112" s="2" t="s">
        <v>555</v>
      </c>
      <c r="Y112" s="1" t="s">
        <v>556</v>
      </c>
      <c r="Z112" s="3" t="s">
        <v>557</v>
      </c>
      <c r="AA112">
        <v>70</v>
      </c>
      <c r="AB112" s="1" t="s">
        <v>192</v>
      </c>
      <c r="AC112" t="s">
        <v>38</v>
      </c>
    </row>
    <row r="113" spans="1:29" x14ac:dyDescent="0.25">
      <c r="A113" s="1" t="s">
        <v>558</v>
      </c>
      <c r="B113" t="s">
        <v>559</v>
      </c>
      <c r="C113" t="s">
        <v>305</v>
      </c>
      <c r="D113" t="str">
        <f>HYPERLINK("http://image.bazic.com/1285.jpg","CLICK HERE")</f>
        <v>CLICK HERE</v>
      </c>
      <c r="E113" s="6">
        <v>2.99</v>
      </c>
      <c r="F113" s="7">
        <v>1.2</v>
      </c>
      <c r="G113" s="4">
        <v>144</v>
      </c>
      <c r="H113" s="5">
        <v>24</v>
      </c>
      <c r="I113">
        <v>19</v>
      </c>
      <c r="J113">
        <v>11</v>
      </c>
      <c r="K113">
        <v>16.5</v>
      </c>
      <c r="L113">
        <v>1.99566</v>
      </c>
      <c r="M113">
        <v>31.24</v>
      </c>
      <c r="N113" s="4">
        <v>10</v>
      </c>
      <c r="O113">
        <v>9</v>
      </c>
      <c r="P113">
        <v>5.5</v>
      </c>
      <c r="Q113">
        <v>0.28645999999999999</v>
      </c>
      <c r="R113" s="5">
        <v>5.0199999999999996</v>
      </c>
      <c r="S113">
        <v>4.375</v>
      </c>
      <c r="T113">
        <v>0.75</v>
      </c>
      <c r="U113">
        <v>5.5</v>
      </c>
      <c r="V113">
        <v>1.044E-2</v>
      </c>
      <c r="W113">
        <v>0.2</v>
      </c>
      <c r="X113" s="2" t="s">
        <v>560</v>
      </c>
      <c r="Y113" s="1" t="s">
        <v>561</v>
      </c>
      <c r="Z113" s="3" t="s">
        <v>562</v>
      </c>
      <c r="AA113">
        <v>36</v>
      </c>
      <c r="AB113" s="1" t="s">
        <v>192</v>
      </c>
      <c r="AC113" t="s">
        <v>38</v>
      </c>
    </row>
    <row r="114" spans="1:29" x14ac:dyDescent="0.25">
      <c r="A114" s="1" t="s">
        <v>563</v>
      </c>
      <c r="B114" t="s">
        <v>564</v>
      </c>
      <c r="C114" t="s">
        <v>305</v>
      </c>
      <c r="D114" t="str">
        <f>HYPERLINK("http://image.bazic.com/1286.jpg","CLICK HERE")</f>
        <v>CLICK HERE</v>
      </c>
      <c r="E114" s="6">
        <v>4.99</v>
      </c>
      <c r="F114" s="7">
        <v>2.25</v>
      </c>
      <c r="G114" s="4">
        <v>144</v>
      </c>
      <c r="H114" s="5">
        <v>24</v>
      </c>
      <c r="I114">
        <v>23</v>
      </c>
      <c r="J114">
        <v>11</v>
      </c>
      <c r="K114">
        <v>20.5</v>
      </c>
      <c r="L114">
        <v>3.0014500000000002</v>
      </c>
      <c r="M114">
        <v>50.5</v>
      </c>
      <c r="N114" s="4">
        <v>10</v>
      </c>
      <c r="O114">
        <v>7.5</v>
      </c>
      <c r="P114">
        <v>10</v>
      </c>
      <c r="Q114">
        <v>0.43403000000000003</v>
      </c>
      <c r="R114" s="5">
        <v>8.18</v>
      </c>
      <c r="S114">
        <v>7.75</v>
      </c>
      <c r="T114">
        <v>0.75</v>
      </c>
      <c r="U114">
        <v>5.5</v>
      </c>
      <c r="V114">
        <v>1.8499999999999999E-2</v>
      </c>
      <c r="W114">
        <v>0.34</v>
      </c>
      <c r="X114" s="2" t="s">
        <v>565</v>
      </c>
      <c r="Y114" s="1" t="s">
        <v>566</v>
      </c>
      <c r="Z114" s="3" t="s">
        <v>567</v>
      </c>
      <c r="AA114">
        <v>18</v>
      </c>
      <c r="AB114" s="1" t="s">
        <v>192</v>
      </c>
      <c r="AC114" t="s">
        <v>38</v>
      </c>
    </row>
    <row r="115" spans="1:29" x14ac:dyDescent="0.25">
      <c r="A115" s="1" t="s">
        <v>568</v>
      </c>
      <c r="B115" t="s">
        <v>569</v>
      </c>
      <c r="C115" t="s">
        <v>223</v>
      </c>
      <c r="D115" t="str">
        <f>HYPERLINK("http://image.bazic.com/1290.jpg","CLICK HERE")</f>
        <v>CLICK HERE</v>
      </c>
      <c r="E115" s="6">
        <v>3.99</v>
      </c>
      <c r="F115" s="7">
        <v>1.65</v>
      </c>
      <c r="G115" s="4">
        <v>144</v>
      </c>
      <c r="H115" s="5">
        <v>24</v>
      </c>
      <c r="I115">
        <v>25</v>
      </c>
      <c r="J115">
        <v>10.75</v>
      </c>
      <c r="K115">
        <v>17</v>
      </c>
      <c r="L115">
        <v>2.6439499999999998</v>
      </c>
      <c r="M115">
        <v>29.62</v>
      </c>
      <c r="N115" s="4">
        <v>9.75</v>
      </c>
      <c r="O115">
        <v>8.25</v>
      </c>
      <c r="P115">
        <v>8</v>
      </c>
      <c r="Q115">
        <v>0.37240000000000001</v>
      </c>
      <c r="R115" s="5">
        <v>4.72</v>
      </c>
      <c r="S115">
        <v>5.4330999999999996</v>
      </c>
      <c r="T115">
        <v>0.78739999999999999</v>
      </c>
      <c r="U115">
        <v>7.7558999999999996</v>
      </c>
      <c r="V115">
        <v>1.9199999999999998E-2</v>
      </c>
      <c r="W115">
        <v>0.18</v>
      </c>
      <c r="X115" s="2" t="s">
        <v>570</v>
      </c>
      <c r="Y115" s="1" t="s">
        <v>571</v>
      </c>
      <c r="Z115" s="3" t="s">
        <v>572</v>
      </c>
      <c r="AA115">
        <v>24</v>
      </c>
      <c r="AB115" s="1" t="s">
        <v>192</v>
      </c>
      <c r="AC115" t="s">
        <v>38</v>
      </c>
    </row>
    <row r="116" spans="1:29" x14ac:dyDescent="0.25">
      <c r="A116" s="1" t="s">
        <v>573</v>
      </c>
      <c r="B116" t="s">
        <v>574</v>
      </c>
      <c r="C116" t="s">
        <v>223</v>
      </c>
      <c r="D116" t="str">
        <f>HYPERLINK("http://image.bazic.com/1291.jpg","CLICK HERE")</f>
        <v>CLICK HERE</v>
      </c>
      <c r="E116" s="6">
        <v>3.99</v>
      </c>
      <c r="F116" s="7">
        <v>1.65</v>
      </c>
      <c r="G116" s="4">
        <v>144</v>
      </c>
      <c r="H116" s="5">
        <v>24</v>
      </c>
      <c r="I116">
        <v>25</v>
      </c>
      <c r="J116">
        <v>11</v>
      </c>
      <c r="K116">
        <v>16.75</v>
      </c>
      <c r="L116">
        <v>2.6656499999999999</v>
      </c>
      <c r="M116">
        <v>29.82</v>
      </c>
      <c r="N116" s="4">
        <v>9.75</v>
      </c>
      <c r="O116">
        <v>8.25</v>
      </c>
      <c r="P116">
        <v>8.25</v>
      </c>
      <c r="Q116">
        <v>0.38402999999999998</v>
      </c>
      <c r="R116" s="5">
        <v>4.76</v>
      </c>
      <c r="S116">
        <v>5.4330999999999996</v>
      </c>
      <c r="T116">
        <v>0.78739999999999999</v>
      </c>
      <c r="U116">
        <v>7.7558999999999996</v>
      </c>
      <c r="V116">
        <v>1.9199999999999998E-2</v>
      </c>
      <c r="W116">
        <v>0.18</v>
      </c>
      <c r="X116" s="2" t="s">
        <v>575</v>
      </c>
      <c r="Y116" s="1" t="s">
        <v>576</v>
      </c>
      <c r="Z116" s="3" t="s">
        <v>577</v>
      </c>
      <c r="AA116">
        <v>24</v>
      </c>
      <c r="AB116" s="1" t="s">
        <v>192</v>
      </c>
      <c r="AC116" t="s">
        <v>38</v>
      </c>
    </row>
    <row r="117" spans="1:29" x14ac:dyDescent="0.25">
      <c r="A117" s="1" t="s">
        <v>578</v>
      </c>
      <c r="B117" t="s">
        <v>579</v>
      </c>
      <c r="C117" t="s">
        <v>305</v>
      </c>
      <c r="D117" t="str">
        <f>HYPERLINK("http://image.bazic.com/1292.jpg","CLICK HERE")</f>
        <v>CLICK HERE</v>
      </c>
      <c r="E117" s="6">
        <v>2.99</v>
      </c>
      <c r="F117" s="7">
        <v>1.2</v>
      </c>
      <c r="G117" s="4">
        <v>144</v>
      </c>
      <c r="H117" s="5">
        <v>24</v>
      </c>
      <c r="I117">
        <v>23.5</v>
      </c>
      <c r="J117">
        <v>14.5</v>
      </c>
      <c r="K117">
        <v>7</v>
      </c>
      <c r="L117">
        <v>1.38035</v>
      </c>
      <c r="M117">
        <v>22.5</v>
      </c>
      <c r="N117" s="4">
        <v>13.75</v>
      </c>
      <c r="O117">
        <v>7.75</v>
      </c>
      <c r="P117">
        <v>3</v>
      </c>
      <c r="Q117">
        <v>0.185</v>
      </c>
      <c r="R117" s="5">
        <v>3.5</v>
      </c>
      <c r="S117">
        <v>3</v>
      </c>
      <c r="T117">
        <v>0.375</v>
      </c>
      <c r="U117">
        <v>7.75</v>
      </c>
      <c r="V117">
        <v>5.0499999999999998E-3</v>
      </c>
      <c r="W117">
        <v>0.13700000000000001</v>
      </c>
      <c r="X117" s="2" t="s">
        <v>580</v>
      </c>
      <c r="Y117" s="1" t="s">
        <v>581</v>
      </c>
      <c r="Z117" s="3" t="s">
        <v>582</v>
      </c>
      <c r="AA117">
        <v>50</v>
      </c>
      <c r="AB117" s="1" t="s">
        <v>192</v>
      </c>
      <c r="AC117" t="s">
        <v>38</v>
      </c>
    </row>
    <row r="118" spans="1:29" x14ac:dyDescent="0.25">
      <c r="A118" s="1" t="s">
        <v>583</v>
      </c>
      <c r="B118" t="s">
        <v>584</v>
      </c>
      <c r="C118" t="s">
        <v>305</v>
      </c>
      <c r="D118" t="str">
        <f>HYPERLINK("http://image.bazic.com/1293.jpg","CLICK HERE")</f>
        <v>CLICK HERE</v>
      </c>
      <c r="E118" s="6">
        <v>4.99</v>
      </c>
      <c r="F118" s="7">
        <v>2.25</v>
      </c>
      <c r="G118" s="4">
        <v>72</v>
      </c>
      <c r="H118" s="5">
        <v>12</v>
      </c>
      <c r="I118">
        <v>23.5</v>
      </c>
      <c r="J118">
        <v>9</v>
      </c>
      <c r="K118">
        <v>11.5</v>
      </c>
      <c r="L118">
        <v>1.4075500000000001</v>
      </c>
      <c r="M118">
        <v>21.84</v>
      </c>
      <c r="N118" s="4">
        <v>8.25</v>
      </c>
      <c r="O118">
        <v>7.5</v>
      </c>
      <c r="P118">
        <v>5.5</v>
      </c>
      <c r="Q118">
        <v>0.19694</v>
      </c>
      <c r="R118" s="5">
        <v>3.42</v>
      </c>
      <c r="S118">
        <v>7</v>
      </c>
      <c r="T118">
        <v>0.375</v>
      </c>
      <c r="U118">
        <v>7.75</v>
      </c>
      <c r="V118">
        <v>1.1769999999999999E-2</v>
      </c>
      <c r="W118">
        <v>0.27100000000000002</v>
      </c>
      <c r="X118" s="2" t="s">
        <v>585</v>
      </c>
      <c r="Y118" s="1" t="s">
        <v>586</v>
      </c>
      <c r="Z118" s="3" t="s">
        <v>587</v>
      </c>
      <c r="AA118">
        <v>48</v>
      </c>
      <c r="AB118" s="1" t="s">
        <v>192</v>
      </c>
      <c r="AC118" t="s">
        <v>38</v>
      </c>
    </row>
    <row r="119" spans="1:29" x14ac:dyDescent="0.25">
      <c r="A119" s="1" t="s">
        <v>588</v>
      </c>
      <c r="B119" t="s">
        <v>589</v>
      </c>
      <c r="C119" t="s">
        <v>223</v>
      </c>
      <c r="D119" t="str">
        <f>HYPERLINK("http://image.bazic.com/1295.jpg","CLICK HERE")</f>
        <v>CLICK HERE</v>
      </c>
      <c r="E119" s="6">
        <v>3.99</v>
      </c>
      <c r="F119" s="7">
        <v>1.65</v>
      </c>
      <c r="G119" s="4">
        <v>144</v>
      </c>
      <c r="H119" s="5">
        <v>24</v>
      </c>
      <c r="I119">
        <v>25</v>
      </c>
      <c r="J119">
        <v>10.75</v>
      </c>
      <c r="K119">
        <v>17</v>
      </c>
      <c r="L119">
        <v>2.6439499999999998</v>
      </c>
      <c r="M119">
        <v>29.52</v>
      </c>
      <c r="N119" s="4">
        <v>9.75</v>
      </c>
      <c r="O119">
        <v>8</v>
      </c>
      <c r="P119">
        <v>8.25</v>
      </c>
      <c r="Q119">
        <v>0.37240000000000001</v>
      </c>
      <c r="R119" s="5">
        <v>4.7</v>
      </c>
      <c r="S119">
        <v>5.4330999999999996</v>
      </c>
      <c r="T119">
        <v>0.78739999999999999</v>
      </c>
      <c r="U119">
        <v>7.7558999999999996</v>
      </c>
      <c r="V119">
        <v>1.9199999999999998E-2</v>
      </c>
      <c r="W119">
        <v>0.18</v>
      </c>
      <c r="X119" s="2" t="s">
        <v>590</v>
      </c>
      <c r="Y119" s="1" t="s">
        <v>591</v>
      </c>
      <c r="Z119" s="3" t="s">
        <v>592</v>
      </c>
      <c r="AA119">
        <v>24</v>
      </c>
      <c r="AB119" s="1" t="s">
        <v>192</v>
      </c>
      <c r="AC119" t="s">
        <v>38</v>
      </c>
    </row>
    <row r="120" spans="1:29" x14ac:dyDescent="0.25">
      <c r="A120" s="1" t="s">
        <v>593</v>
      </c>
      <c r="B120" t="s">
        <v>594</v>
      </c>
      <c r="C120" t="s">
        <v>191</v>
      </c>
      <c r="D120" t="str">
        <f>HYPERLINK("http://image.bazic.com/1296.jpg","CLICK HERE")</f>
        <v>CLICK HERE</v>
      </c>
      <c r="E120" s="6">
        <v>5.99</v>
      </c>
      <c r="F120" s="7">
        <v>2.85</v>
      </c>
      <c r="G120" s="4">
        <v>72</v>
      </c>
      <c r="H120" s="5">
        <v>12</v>
      </c>
      <c r="I120">
        <v>12</v>
      </c>
      <c r="J120">
        <v>9.25</v>
      </c>
      <c r="K120">
        <v>14.75</v>
      </c>
      <c r="L120">
        <v>0.94747999999999999</v>
      </c>
      <c r="M120">
        <v>17.68</v>
      </c>
      <c r="N120" s="4">
        <v>8.5</v>
      </c>
      <c r="O120">
        <v>5.75</v>
      </c>
      <c r="P120">
        <v>4.5</v>
      </c>
      <c r="Q120">
        <v>0.12728</v>
      </c>
      <c r="R120" s="5">
        <v>2.82</v>
      </c>
      <c r="S120">
        <v>5.75</v>
      </c>
      <c r="T120">
        <v>2.75</v>
      </c>
      <c r="U120">
        <v>1</v>
      </c>
      <c r="V120">
        <v>9.1500000000000001E-3</v>
      </c>
      <c r="W120">
        <v>0.22</v>
      </c>
      <c r="X120" s="2" t="s">
        <v>595</v>
      </c>
      <c r="Y120" s="1" t="s">
        <v>596</v>
      </c>
      <c r="Z120" s="3" t="s">
        <v>597</v>
      </c>
      <c r="AA120">
        <v>75</v>
      </c>
      <c r="AB120" s="1" t="s">
        <v>192</v>
      </c>
      <c r="AC120" t="s">
        <v>38</v>
      </c>
    </row>
    <row r="121" spans="1:29" x14ac:dyDescent="0.25">
      <c r="A121" s="1" t="s">
        <v>598</v>
      </c>
      <c r="B121" t="s">
        <v>599</v>
      </c>
      <c r="C121" t="s">
        <v>191</v>
      </c>
      <c r="D121" t="str">
        <f>HYPERLINK("http://image.bazic.com/1297.jpg","CLICK HERE")</f>
        <v>CLICK HERE</v>
      </c>
      <c r="E121" s="6">
        <v>5.99</v>
      </c>
      <c r="F121" s="7">
        <v>2.85</v>
      </c>
      <c r="G121" s="4">
        <v>72</v>
      </c>
      <c r="H121" s="5">
        <v>12</v>
      </c>
      <c r="I121">
        <v>12.25</v>
      </c>
      <c r="J121">
        <v>9.25</v>
      </c>
      <c r="K121">
        <v>14.5</v>
      </c>
      <c r="L121">
        <v>0.95082999999999995</v>
      </c>
      <c r="M121">
        <v>17.86</v>
      </c>
      <c r="N121" s="4">
        <v>8.5</v>
      </c>
      <c r="O121">
        <v>5.75</v>
      </c>
      <c r="P121">
        <v>4.5</v>
      </c>
      <c r="Q121">
        <v>0.12728</v>
      </c>
      <c r="R121" s="5">
        <v>2.86</v>
      </c>
      <c r="S121">
        <v>5.75</v>
      </c>
      <c r="T121">
        <v>2.75</v>
      </c>
      <c r="U121">
        <v>1</v>
      </c>
      <c r="V121">
        <v>9.1500000000000001E-3</v>
      </c>
      <c r="W121">
        <v>0.22</v>
      </c>
      <c r="X121" s="2" t="s">
        <v>600</v>
      </c>
      <c r="Y121" s="1" t="s">
        <v>601</v>
      </c>
      <c r="Z121" s="3" t="s">
        <v>602</v>
      </c>
      <c r="AA121">
        <v>75</v>
      </c>
      <c r="AB121" s="1" t="s">
        <v>192</v>
      </c>
      <c r="AC121" t="s">
        <v>38</v>
      </c>
    </row>
    <row r="122" spans="1:29" x14ac:dyDescent="0.25">
      <c r="A122" s="1" t="s">
        <v>603</v>
      </c>
      <c r="B122" t="s">
        <v>604</v>
      </c>
      <c r="C122" t="s">
        <v>159</v>
      </c>
      <c r="D122" t="str">
        <f>HYPERLINK("http://image.bazic.com/130.jpg","CLICK HERE")</f>
        <v>CLICK HERE</v>
      </c>
      <c r="E122" s="6">
        <v>2.99</v>
      </c>
      <c r="F122" s="7">
        <v>1.05</v>
      </c>
      <c r="G122" s="4">
        <v>144</v>
      </c>
      <c r="H122" s="5">
        <v>24</v>
      </c>
      <c r="I122">
        <v>16.25</v>
      </c>
      <c r="J122">
        <v>14.25</v>
      </c>
      <c r="K122">
        <v>9</v>
      </c>
      <c r="L122">
        <v>1.2060599999999999</v>
      </c>
      <c r="M122">
        <v>15.14</v>
      </c>
      <c r="N122" s="4">
        <v>7.5</v>
      </c>
      <c r="O122">
        <v>4.5</v>
      </c>
      <c r="P122">
        <v>8.25</v>
      </c>
      <c r="Q122">
        <v>0.16113</v>
      </c>
      <c r="R122" s="5">
        <v>2.2799999999999998</v>
      </c>
      <c r="S122">
        <v>2.5</v>
      </c>
      <c r="T122">
        <v>0.39400000000000002</v>
      </c>
      <c r="U122">
        <v>7.375</v>
      </c>
      <c r="V122">
        <v>4.1999999999999997E-3</v>
      </c>
      <c r="W122">
        <v>0.08</v>
      </c>
      <c r="X122" s="2" t="s">
        <v>605</v>
      </c>
      <c r="Y122" s="1" t="s">
        <v>606</v>
      </c>
      <c r="Z122" s="3" t="s">
        <v>607</v>
      </c>
      <c r="AA122">
        <v>48</v>
      </c>
      <c r="AB122" s="1" t="s">
        <v>160</v>
      </c>
      <c r="AC122" t="s">
        <v>38</v>
      </c>
    </row>
    <row r="123" spans="1:29" x14ac:dyDescent="0.25">
      <c r="A123" s="1" t="s">
        <v>608</v>
      </c>
      <c r="B123" t="s">
        <v>609</v>
      </c>
      <c r="C123" t="s">
        <v>610</v>
      </c>
      <c r="D123" t="str">
        <f>HYPERLINK("http://image.bazic.com/1301.jpg","CLICK HERE")</f>
        <v>CLICK HERE</v>
      </c>
      <c r="E123" s="6">
        <v>2.99</v>
      </c>
      <c r="F123" s="7">
        <v>1.2</v>
      </c>
      <c r="G123" s="4">
        <v>72</v>
      </c>
      <c r="H123" s="5">
        <v>24</v>
      </c>
      <c r="I123">
        <v>16</v>
      </c>
      <c r="J123">
        <v>16</v>
      </c>
      <c r="K123">
        <v>8</v>
      </c>
      <c r="L123">
        <v>1.18519</v>
      </c>
      <c r="M123">
        <v>18.059999999999999</v>
      </c>
      <c r="N123" s="4">
        <v>15.25</v>
      </c>
      <c r="O123">
        <v>5.25</v>
      </c>
      <c r="P123">
        <v>7.25</v>
      </c>
      <c r="Q123">
        <v>0.33590999999999999</v>
      </c>
      <c r="R123" s="5">
        <v>5.72</v>
      </c>
      <c r="S123">
        <v>6.7320000000000002</v>
      </c>
      <c r="T123">
        <v>0.47199999999999998</v>
      </c>
      <c r="U123">
        <v>9.4879999999999995</v>
      </c>
      <c r="V123">
        <v>1.745E-2</v>
      </c>
      <c r="W123">
        <v>0.22</v>
      </c>
      <c r="X123" s="2" t="s">
        <v>612</v>
      </c>
      <c r="Y123" s="1" t="s">
        <v>613</v>
      </c>
      <c r="Z123" s="3" t="s">
        <v>614</v>
      </c>
      <c r="AA123">
        <v>48</v>
      </c>
      <c r="AB123" s="1" t="s">
        <v>611</v>
      </c>
      <c r="AC123" t="s">
        <v>38</v>
      </c>
    </row>
    <row r="124" spans="1:29" x14ac:dyDescent="0.25">
      <c r="A124" s="1" t="s">
        <v>615</v>
      </c>
      <c r="B124" t="s">
        <v>616</v>
      </c>
      <c r="C124" t="s">
        <v>617</v>
      </c>
      <c r="D124" t="str">
        <f>HYPERLINK("http://image.bazic.com/13068.jpg","CLICK HERE")</f>
        <v>CLICK HERE</v>
      </c>
      <c r="E124" s="6">
        <v>4.99</v>
      </c>
      <c r="F124" s="7">
        <v>0.89</v>
      </c>
      <c r="G124" s="4">
        <v>48</v>
      </c>
      <c r="I124">
        <v>16</v>
      </c>
      <c r="J124">
        <v>11</v>
      </c>
      <c r="K124">
        <v>5</v>
      </c>
      <c r="L124">
        <v>0.50926000000000005</v>
      </c>
      <c r="M124">
        <v>10.98</v>
      </c>
      <c r="S124">
        <v>7.6769999999999996</v>
      </c>
      <c r="T124">
        <v>0.19700000000000001</v>
      </c>
      <c r="U124">
        <v>10.747999999999999</v>
      </c>
      <c r="V124">
        <v>9.41E-3</v>
      </c>
      <c r="W124">
        <v>0.22</v>
      </c>
      <c r="X124" s="2" t="s">
        <v>618</v>
      </c>
      <c r="Z124" s="3" t="s">
        <v>619</v>
      </c>
      <c r="AA124">
        <v>100</v>
      </c>
      <c r="AB124" s="1" t="s">
        <v>30</v>
      </c>
      <c r="AC124" t="s">
        <v>31</v>
      </c>
    </row>
    <row r="125" spans="1:29" x14ac:dyDescent="0.25">
      <c r="A125" s="1" t="s">
        <v>620</v>
      </c>
      <c r="B125" t="s">
        <v>621</v>
      </c>
      <c r="C125" t="s">
        <v>617</v>
      </c>
      <c r="D125" t="str">
        <f>HYPERLINK("http://image.bazic.com/13075.jpg","CLICK HERE")</f>
        <v>CLICK HERE</v>
      </c>
      <c r="E125" s="6">
        <v>3.99</v>
      </c>
      <c r="F125" s="7">
        <v>0.89</v>
      </c>
      <c r="G125" s="4">
        <v>48</v>
      </c>
      <c r="I125">
        <v>16</v>
      </c>
      <c r="J125">
        <v>11</v>
      </c>
      <c r="K125">
        <v>5</v>
      </c>
      <c r="L125">
        <v>0.50926000000000005</v>
      </c>
      <c r="M125">
        <v>11.84</v>
      </c>
      <c r="S125">
        <v>7.6379999999999999</v>
      </c>
      <c r="T125">
        <v>0.19700000000000001</v>
      </c>
      <c r="U125">
        <v>10.747999999999999</v>
      </c>
      <c r="V125">
        <v>9.3600000000000003E-3</v>
      </c>
      <c r="W125">
        <v>0.24</v>
      </c>
      <c r="X125" s="2" t="s">
        <v>622</v>
      </c>
      <c r="Z125" s="3" t="s">
        <v>623</v>
      </c>
      <c r="AA125">
        <v>100</v>
      </c>
      <c r="AB125" s="1" t="s">
        <v>30</v>
      </c>
      <c r="AC125" t="s">
        <v>31</v>
      </c>
    </row>
    <row r="126" spans="1:29" x14ac:dyDescent="0.25">
      <c r="A126" s="1" t="s">
        <v>624</v>
      </c>
      <c r="B126" t="s">
        <v>625</v>
      </c>
      <c r="C126" t="s">
        <v>610</v>
      </c>
      <c r="D126" t="str">
        <f>HYPERLINK("http://image.bazic.com/1320.jpg","CLICK HERE")</f>
        <v>CLICK HERE</v>
      </c>
      <c r="E126" s="6">
        <v>2.99</v>
      </c>
      <c r="F126" s="7">
        <v>1.2</v>
      </c>
      <c r="G126" s="4">
        <v>12</v>
      </c>
      <c r="I126">
        <v>11.75</v>
      </c>
      <c r="J126">
        <v>9.5</v>
      </c>
      <c r="K126">
        <v>4.75</v>
      </c>
      <c r="L126">
        <v>0.30684</v>
      </c>
      <c r="M126">
        <v>2.82</v>
      </c>
      <c r="S126">
        <v>5.3150000000000004</v>
      </c>
      <c r="T126">
        <v>1.3779999999999999</v>
      </c>
      <c r="U126">
        <v>4.016</v>
      </c>
      <c r="V126">
        <v>1.702E-2</v>
      </c>
      <c r="W126">
        <v>0.18</v>
      </c>
      <c r="X126" s="2" t="s">
        <v>627</v>
      </c>
      <c r="Z126" s="3" t="s">
        <v>628</v>
      </c>
      <c r="AA126">
        <v>176</v>
      </c>
      <c r="AB126" s="1" t="s">
        <v>626</v>
      </c>
      <c r="AC126" t="s">
        <v>38</v>
      </c>
    </row>
    <row r="127" spans="1:29" x14ac:dyDescent="0.25">
      <c r="A127" s="1" t="s">
        <v>629</v>
      </c>
      <c r="B127" t="s">
        <v>630</v>
      </c>
      <c r="C127" t="s">
        <v>617</v>
      </c>
      <c r="D127" t="str">
        <f>HYPERLINK("http://image.bazic.com/13389.jpg","CLICK HERE")</f>
        <v>CLICK HERE</v>
      </c>
      <c r="E127" s="6">
        <v>4.99</v>
      </c>
      <c r="F127" s="7">
        <v>0.89</v>
      </c>
      <c r="G127" s="4">
        <v>48</v>
      </c>
      <c r="I127">
        <v>16</v>
      </c>
      <c r="J127">
        <v>11</v>
      </c>
      <c r="K127">
        <v>5.75</v>
      </c>
      <c r="L127">
        <v>0.58565</v>
      </c>
      <c r="M127">
        <v>10.56</v>
      </c>
      <c r="S127">
        <v>5.2359999999999998</v>
      </c>
      <c r="T127">
        <v>0.47199999999999998</v>
      </c>
      <c r="U127">
        <v>7.992</v>
      </c>
      <c r="V127">
        <v>1.1429999999999999E-2</v>
      </c>
      <c r="W127">
        <v>0.2</v>
      </c>
      <c r="X127" s="2" t="s">
        <v>631</v>
      </c>
      <c r="Z127" s="3" t="s">
        <v>632</v>
      </c>
      <c r="AA127">
        <v>100</v>
      </c>
      <c r="AB127" s="1" t="s">
        <v>30</v>
      </c>
      <c r="AC127" t="s">
        <v>31</v>
      </c>
    </row>
    <row r="128" spans="1:29" x14ac:dyDescent="0.25">
      <c r="A128" s="1" t="s">
        <v>633</v>
      </c>
      <c r="B128" t="s">
        <v>634</v>
      </c>
      <c r="C128" t="s">
        <v>617</v>
      </c>
      <c r="D128" t="str">
        <f>HYPERLINK("http://image.bazic.com/13501.jpg","CLICK HERE")</f>
        <v>CLICK HERE</v>
      </c>
      <c r="E128" s="6">
        <v>3.99</v>
      </c>
      <c r="F128" s="7">
        <v>0.89</v>
      </c>
      <c r="G128" s="4">
        <v>48</v>
      </c>
      <c r="I128">
        <v>16</v>
      </c>
      <c r="J128">
        <v>11</v>
      </c>
      <c r="K128">
        <v>5</v>
      </c>
      <c r="L128">
        <v>0.50926000000000005</v>
      </c>
      <c r="M128">
        <v>12.06</v>
      </c>
      <c r="S128">
        <v>7.625</v>
      </c>
      <c r="T128">
        <v>0.25</v>
      </c>
      <c r="U128">
        <v>10.688000000000001</v>
      </c>
      <c r="V128">
        <v>1.179E-2</v>
      </c>
      <c r="W128">
        <v>0.22</v>
      </c>
      <c r="X128" s="2" t="s">
        <v>635</v>
      </c>
      <c r="Z128" s="3" t="s">
        <v>636</v>
      </c>
      <c r="AA128">
        <v>100</v>
      </c>
      <c r="AB128" s="1" t="s">
        <v>30</v>
      </c>
      <c r="AC128" t="s">
        <v>31</v>
      </c>
    </row>
    <row r="129" spans="1:29" x14ac:dyDescent="0.25">
      <c r="A129" s="1" t="s">
        <v>637</v>
      </c>
      <c r="B129" t="s">
        <v>638</v>
      </c>
      <c r="C129" t="s">
        <v>617</v>
      </c>
      <c r="D129" t="str">
        <f>HYPERLINK("http://image.bazic.com/13518.jpg","CLICK HERE")</f>
        <v>CLICK HERE</v>
      </c>
      <c r="E129" s="6">
        <v>3.99</v>
      </c>
      <c r="F129" s="7">
        <v>0.89</v>
      </c>
      <c r="G129" s="4">
        <v>48</v>
      </c>
      <c r="I129">
        <v>15.75</v>
      </c>
      <c r="J129">
        <v>11.25</v>
      </c>
      <c r="K129">
        <v>5</v>
      </c>
      <c r="L129">
        <v>0.51270000000000004</v>
      </c>
      <c r="M129">
        <v>11.7</v>
      </c>
      <c r="S129">
        <v>5.3150000000000004</v>
      </c>
      <c r="T129">
        <v>0.433</v>
      </c>
      <c r="U129">
        <v>8.0310000000000006</v>
      </c>
      <c r="V129">
        <v>1.0699999999999999E-2</v>
      </c>
      <c r="W129">
        <v>0.22</v>
      </c>
      <c r="X129" s="2" t="s">
        <v>639</v>
      </c>
      <c r="Z129" s="3" t="s">
        <v>640</v>
      </c>
      <c r="AA129">
        <v>110</v>
      </c>
      <c r="AB129" s="1" t="s">
        <v>198</v>
      </c>
      <c r="AC129" t="s">
        <v>31</v>
      </c>
    </row>
    <row r="130" spans="1:29" x14ac:dyDescent="0.25">
      <c r="A130" s="1" t="s">
        <v>641</v>
      </c>
      <c r="B130" t="s">
        <v>642</v>
      </c>
      <c r="C130" t="s">
        <v>617</v>
      </c>
      <c r="D130" t="str">
        <f>HYPERLINK("http://image.bazic.com/13556.jpg","CLICK HERE")</f>
        <v>CLICK HERE</v>
      </c>
      <c r="E130" s="6">
        <v>4.99</v>
      </c>
      <c r="F130" s="7">
        <v>0.89</v>
      </c>
      <c r="G130" s="4">
        <v>48</v>
      </c>
      <c r="I130">
        <v>16.25</v>
      </c>
      <c r="J130">
        <v>11.25</v>
      </c>
      <c r="K130">
        <v>5</v>
      </c>
      <c r="L130">
        <v>0.52897000000000005</v>
      </c>
      <c r="M130">
        <v>10.98</v>
      </c>
      <c r="S130">
        <v>5.25</v>
      </c>
      <c r="T130">
        <v>0.375</v>
      </c>
      <c r="U130">
        <v>8</v>
      </c>
      <c r="V130">
        <v>9.1199999999999996E-3</v>
      </c>
      <c r="W130">
        <v>0.22</v>
      </c>
      <c r="X130" s="2" t="s">
        <v>643</v>
      </c>
      <c r="Z130" s="3" t="s">
        <v>644</v>
      </c>
      <c r="AA130">
        <v>110</v>
      </c>
      <c r="AC130" t="s">
        <v>31</v>
      </c>
    </row>
    <row r="131" spans="1:29" x14ac:dyDescent="0.25">
      <c r="A131" s="1" t="s">
        <v>645</v>
      </c>
      <c r="B131" t="s">
        <v>646</v>
      </c>
      <c r="C131" t="s">
        <v>617</v>
      </c>
      <c r="D131" t="str">
        <f>HYPERLINK("http://image.bazic.com/13617.jpg","CLICK HERE")</f>
        <v>CLICK HERE</v>
      </c>
      <c r="E131" s="6">
        <v>3.99</v>
      </c>
      <c r="F131" s="7">
        <v>0.89</v>
      </c>
      <c r="G131" s="4">
        <v>48</v>
      </c>
      <c r="I131">
        <v>15.75</v>
      </c>
      <c r="J131">
        <v>11.25</v>
      </c>
      <c r="K131">
        <v>5</v>
      </c>
      <c r="L131">
        <v>0.51270000000000004</v>
      </c>
      <c r="M131">
        <v>11.72</v>
      </c>
      <c r="S131">
        <v>7.75</v>
      </c>
      <c r="T131">
        <v>0.25</v>
      </c>
      <c r="U131">
        <v>10.75</v>
      </c>
      <c r="V131">
        <v>1.205E-2</v>
      </c>
      <c r="W131">
        <v>0.24</v>
      </c>
      <c r="X131" s="2" t="s">
        <v>647</v>
      </c>
      <c r="Z131" s="3" t="s">
        <v>648</v>
      </c>
      <c r="AA131">
        <v>100</v>
      </c>
      <c r="AB131" s="1" t="s">
        <v>198</v>
      </c>
      <c r="AC131" t="s">
        <v>31</v>
      </c>
    </row>
    <row r="132" spans="1:29" x14ac:dyDescent="0.25">
      <c r="A132" s="1" t="s">
        <v>649</v>
      </c>
      <c r="B132" t="s">
        <v>650</v>
      </c>
      <c r="C132" t="s">
        <v>617</v>
      </c>
      <c r="D132" t="str">
        <f>HYPERLINK("http://image.bazic.com/13624.jpg","CLICK HERE")</f>
        <v>CLICK HERE</v>
      </c>
      <c r="E132" s="6">
        <v>3.99</v>
      </c>
      <c r="F132" s="7">
        <v>0.89</v>
      </c>
      <c r="G132" s="4">
        <v>48</v>
      </c>
      <c r="I132">
        <v>15.75</v>
      </c>
      <c r="J132">
        <v>11.25</v>
      </c>
      <c r="K132">
        <v>4.75</v>
      </c>
      <c r="L132">
        <v>0.48705999999999999</v>
      </c>
      <c r="M132">
        <v>11.84</v>
      </c>
      <c r="S132">
        <v>7.75</v>
      </c>
      <c r="T132">
        <v>0.25</v>
      </c>
      <c r="U132">
        <v>10.75</v>
      </c>
      <c r="V132">
        <v>1.205E-2</v>
      </c>
      <c r="W132">
        <v>0.22</v>
      </c>
      <c r="X132" s="2" t="s">
        <v>651</v>
      </c>
      <c r="Z132" s="3" t="s">
        <v>652</v>
      </c>
      <c r="AA132">
        <v>110</v>
      </c>
      <c r="AB132" s="1" t="s">
        <v>198</v>
      </c>
      <c r="AC132" t="s">
        <v>31</v>
      </c>
    </row>
    <row r="133" spans="1:29" x14ac:dyDescent="0.25">
      <c r="A133" s="1" t="s">
        <v>653</v>
      </c>
      <c r="B133" t="s">
        <v>654</v>
      </c>
      <c r="C133" t="s">
        <v>617</v>
      </c>
      <c r="D133" t="str">
        <f>HYPERLINK("http://image.bazic.com/13662.jpg","CLICK HERE")</f>
        <v>CLICK HERE</v>
      </c>
      <c r="E133" s="6">
        <v>3.99</v>
      </c>
      <c r="F133" s="7">
        <v>0.89</v>
      </c>
      <c r="G133" s="4">
        <v>48</v>
      </c>
      <c r="I133">
        <v>16</v>
      </c>
      <c r="J133">
        <v>11</v>
      </c>
      <c r="K133">
        <v>5</v>
      </c>
      <c r="L133">
        <v>0.50926000000000005</v>
      </c>
      <c r="M133">
        <v>11.76</v>
      </c>
      <c r="S133">
        <v>7.75</v>
      </c>
      <c r="T133">
        <v>0.25</v>
      </c>
      <c r="U133">
        <v>10.75</v>
      </c>
      <c r="V133">
        <v>1.205E-2</v>
      </c>
      <c r="W133">
        <v>0.22</v>
      </c>
      <c r="X133" s="2" t="s">
        <v>655</v>
      </c>
      <c r="Z133" s="3" t="s">
        <v>656</v>
      </c>
      <c r="AA133">
        <v>100</v>
      </c>
      <c r="AB133" s="1" t="s">
        <v>198</v>
      </c>
      <c r="AC133" t="s">
        <v>31</v>
      </c>
    </row>
    <row r="134" spans="1:29" x14ac:dyDescent="0.25">
      <c r="A134" s="1" t="s">
        <v>657</v>
      </c>
      <c r="B134" t="s">
        <v>658</v>
      </c>
      <c r="C134" t="s">
        <v>29</v>
      </c>
      <c r="D134" t="str">
        <f>HYPERLINK("http://image.bazic.com/13800.jpg","CLICK HERE")</f>
        <v>CLICK HERE</v>
      </c>
      <c r="E134" s="6">
        <v>4.95</v>
      </c>
      <c r="F134" s="7">
        <v>1.05</v>
      </c>
      <c r="G134" s="4">
        <v>48</v>
      </c>
      <c r="I134">
        <v>15.75</v>
      </c>
      <c r="J134">
        <v>11</v>
      </c>
      <c r="K134">
        <v>5.25</v>
      </c>
      <c r="L134">
        <v>0.52637</v>
      </c>
      <c r="M134">
        <v>13.64</v>
      </c>
      <c r="S134">
        <v>7.75</v>
      </c>
      <c r="T134">
        <v>0.25</v>
      </c>
      <c r="U134">
        <v>10.625</v>
      </c>
      <c r="V134">
        <v>1.191E-2</v>
      </c>
      <c r="W134">
        <v>0.29299999999999998</v>
      </c>
      <c r="X134" s="2" t="s">
        <v>659</v>
      </c>
      <c r="Z134" s="3" t="s">
        <v>660</v>
      </c>
      <c r="AA134">
        <v>100</v>
      </c>
      <c r="AB134" s="1" t="s">
        <v>30</v>
      </c>
      <c r="AC134" t="s">
        <v>31</v>
      </c>
    </row>
    <row r="135" spans="1:29" x14ac:dyDescent="0.25">
      <c r="A135" s="1" t="s">
        <v>661</v>
      </c>
      <c r="B135" t="s">
        <v>662</v>
      </c>
      <c r="C135" t="s">
        <v>159</v>
      </c>
      <c r="D135" t="str">
        <f>HYPERLINK("http://image.bazic.com/139.jpg","CLICK HERE")</f>
        <v>CLICK HERE</v>
      </c>
      <c r="E135" s="6">
        <v>1.99</v>
      </c>
      <c r="F135" s="7">
        <v>0.89</v>
      </c>
      <c r="G135" s="4">
        <v>144</v>
      </c>
      <c r="H135" s="5">
        <v>24</v>
      </c>
      <c r="I135">
        <v>16.5</v>
      </c>
      <c r="J135">
        <v>15</v>
      </c>
      <c r="K135">
        <v>10</v>
      </c>
      <c r="L135">
        <v>1.4322900000000001</v>
      </c>
      <c r="M135">
        <v>22.16</v>
      </c>
      <c r="N135" s="4">
        <v>9</v>
      </c>
      <c r="O135">
        <v>8</v>
      </c>
      <c r="P135">
        <v>4.75</v>
      </c>
      <c r="Q135">
        <v>0.19792000000000001</v>
      </c>
      <c r="R135" s="5">
        <v>3.46</v>
      </c>
      <c r="S135">
        <v>3</v>
      </c>
      <c r="T135">
        <v>0.78700000000000003</v>
      </c>
      <c r="U135">
        <v>7.5590000000000002</v>
      </c>
      <c r="V135">
        <v>1.0330000000000001E-2</v>
      </c>
      <c r="W135">
        <v>0.13</v>
      </c>
      <c r="X135" s="2" t="s">
        <v>663</v>
      </c>
      <c r="Y135" s="1" t="s">
        <v>664</v>
      </c>
      <c r="Z135" s="3" t="s">
        <v>665</v>
      </c>
      <c r="AA135">
        <v>36</v>
      </c>
      <c r="AB135" s="1" t="s">
        <v>160</v>
      </c>
      <c r="AC135" t="s">
        <v>38</v>
      </c>
    </row>
    <row r="136" spans="1:29" x14ac:dyDescent="0.25">
      <c r="A136" s="1" t="s">
        <v>666</v>
      </c>
      <c r="B136" t="s">
        <v>667</v>
      </c>
      <c r="C136" t="s">
        <v>668</v>
      </c>
      <c r="D136" t="str">
        <f>HYPERLINK("http://image.bazic.com/1402.jpg","CLICK HERE")</f>
        <v>CLICK HERE</v>
      </c>
      <c r="E136" s="6">
        <v>3.99</v>
      </c>
      <c r="F136" s="7">
        <v>1.8</v>
      </c>
      <c r="G136" s="4">
        <v>48</v>
      </c>
      <c r="I136">
        <v>24.25</v>
      </c>
      <c r="J136">
        <v>10</v>
      </c>
      <c r="K136">
        <v>12.5</v>
      </c>
      <c r="L136">
        <v>1.7542</v>
      </c>
      <c r="M136">
        <v>15.86</v>
      </c>
      <c r="S136">
        <v>8.4645700000000001</v>
      </c>
      <c r="T136">
        <v>0.59055000000000002</v>
      </c>
      <c r="U136">
        <v>11.023619999999999</v>
      </c>
      <c r="V136">
        <v>3.1890000000000002E-2</v>
      </c>
      <c r="W136">
        <v>0.28000000000000003</v>
      </c>
      <c r="X136" s="2" t="s">
        <v>670</v>
      </c>
      <c r="Z136" s="3" t="s">
        <v>671</v>
      </c>
      <c r="AA136">
        <v>36</v>
      </c>
      <c r="AB136" s="1" t="s">
        <v>669</v>
      </c>
      <c r="AC136" t="s">
        <v>38</v>
      </c>
    </row>
    <row r="137" spans="1:29" x14ac:dyDescent="0.25">
      <c r="A137" s="1" t="s">
        <v>672</v>
      </c>
      <c r="B137" t="s">
        <v>673</v>
      </c>
      <c r="C137" t="s">
        <v>668</v>
      </c>
      <c r="D137" t="str">
        <f>HYPERLINK("http://image.bazic.com/1403.jpg","CLICK HERE")</f>
        <v>CLICK HERE</v>
      </c>
      <c r="E137" s="6">
        <v>3.99</v>
      </c>
      <c r="F137" s="7">
        <v>1.95</v>
      </c>
      <c r="G137" s="4">
        <v>24</v>
      </c>
      <c r="I137">
        <v>14.75</v>
      </c>
      <c r="J137">
        <v>9.5</v>
      </c>
      <c r="K137">
        <v>11.75</v>
      </c>
      <c r="L137">
        <v>0.95282</v>
      </c>
      <c r="M137">
        <v>18.260000000000002</v>
      </c>
      <c r="S137">
        <v>11.25</v>
      </c>
      <c r="T137">
        <v>0.625</v>
      </c>
      <c r="U137">
        <v>8.625</v>
      </c>
      <c r="V137">
        <v>3.5099999999999999E-2</v>
      </c>
      <c r="W137">
        <v>0.74</v>
      </c>
      <c r="X137" s="2" t="s">
        <v>674</v>
      </c>
      <c r="Z137" s="3" t="s">
        <v>675</v>
      </c>
      <c r="AA137">
        <v>65</v>
      </c>
      <c r="AB137" s="1" t="s">
        <v>669</v>
      </c>
      <c r="AC137" t="s">
        <v>38</v>
      </c>
    </row>
    <row r="138" spans="1:29" x14ac:dyDescent="0.25">
      <c r="A138" s="1" t="s">
        <v>676</v>
      </c>
      <c r="B138" t="s">
        <v>677</v>
      </c>
      <c r="C138" t="s">
        <v>668</v>
      </c>
      <c r="D138" t="str">
        <f>HYPERLINK("http://image.bazic.com/1404.jpg","CLICK HERE")</f>
        <v>CLICK HERE</v>
      </c>
      <c r="E138" s="6">
        <v>5.99</v>
      </c>
      <c r="F138" s="7">
        <v>2.5499999999999998</v>
      </c>
      <c r="G138" s="4">
        <v>24</v>
      </c>
      <c r="I138">
        <v>14.75</v>
      </c>
      <c r="J138">
        <v>12.75</v>
      </c>
      <c r="K138">
        <v>15.5</v>
      </c>
      <c r="L138">
        <v>1.6869000000000001</v>
      </c>
      <c r="M138">
        <v>25.86</v>
      </c>
      <c r="S138">
        <v>12</v>
      </c>
      <c r="T138">
        <v>0.5</v>
      </c>
      <c r="U138">
        <v>14.75</v>
      </c>
      <c r="V138">
        <v>5.1220000000000002E-2</v>
      </c>
      <c r="W138">
        <v>1.02</v>
      </c>
      <c r="X138" s="2" t="s">
        <v>678</v>
      </c>
      <c r="Z138" s="3" t="s">
        <v>679</v>
      </c>
      <c r="AA138">
        <v>36</v>
      </c>
      <c r="AB138" s="1" t="s">
        <v>669</v>
      </c>
      <c r="AC138" t="s">
        <v>38</v>
      </c>
    </row>
    <row r="139" spans="1:29" x14ac:dyDescent="0.25">
      <c r="A139" s="1" t="s">
        <v>680</v>
      </c>
      <c r="B139" t="s">
        <v>681</v>
      </c>
      <c r="C139" t="s">
        <v>668</v>
      </c>
      <c r="D139" t="str">
        <f>HYPERLINK("http://image.bazic.com/1405.jpg","CLICK HERE")</f>
        <v>CLICK HERE</v>
      </c>
      <c r="E139" s="6">
        <v>3.99</v>
      </c>
      <c r="F139" s="7">
        <v>1.95</v>
      </c>
      <c r="G139" s="4">
        <v>24</v>
      </c>
      <c r="I139">
        <v>14.75</v>
      </c>
      <c r="J139">
        <v>10</v>
      </c>
      <c r="K139">
        <v>12.5</v>
      </c>
      <c r="L139">
        <v>1.0669900000000001</v>
      </c>
      <c r="M139">
        <v>16.899999999999999</v>
      </c>
      <c r="S139">
        <v>9.375</v>
      </c>
      <c r="T139">
        <v>0.5</v>
      </c>
      <c r="U139">
        <v>11.9375</v>
      </c>
      <c r="V139">
        <v>3.2379999999999999E-2</v>
      </c>
      <c r="W139">
        <v>0.66</v>
      </c>
      <c r="X139" s="2" t="s">
        <v>682</v>
      </c>
      <c r="Z139" s="3" t="s">
        <v>683</v>
      </c>
      <c r="AA139">
        <v>50</v>
      </c>
      <c r="AB139" s="1" t="s">
        <v>669</v>
      </c>
      <c r="AC139" t="s">
        <v>38</v>
      </c>
    </row>
    <row r="140" spans="1:29" x14ac:dyDescent="0.25">
      <c r="A140" s="1" t="s">
        <v>684</v>
      </c>
      <c r="B140" t="s">
        <v>685</v>
      </c>
      <c r="C140" t="s">
        <v>159</v>
      </c>
      <c r="D140" t="str">
        <f>HYPERLINK("http://image.bazic.com/142.jpg","CLICK HERE")</f>
        <v>CLICK HERE</v>
      </c>
      <c r="E140" s="6">
        <v>1.99</v>
      </c>
      <c r="F140" s="7">
        <v>0.75</v>
      </c>
      <c r="G140" s="4">
        <v>288</v>
      </c>
      <c r="H140" s="5">
        <v>24</v>
      </c>
      <c r="I140">
        <v>15</v>
      </c>
      <c r="J140">
        <v>14</v>
      </c>
      <c r="K140">
        <v>9.5</v>
      </c>
      <c r="L140">
        <v>1.15452</v>
      </c>
      <c r="M140">
        <v>36.56</v>
      </c>
      <c r="N140" s="4">
        <v>7</v>
      </c>
      <c r="O140">
        <v>7</v>
      </c>
      <c r="P140">
        <v>3</v>
      </c>
      <c r="Q140">
        <v>8.5070000000000007E-2</v>
      </c>
      <c r="R140" s="5">
        <v>2.92</v>
      </c>
      <c r="S140">
        <v>2.75</v>
      </c>
      <c r="T140">
        <v>0.5</v>
      </c>
      <c r="U140">
        <v>6.25</v>
      </c>
      <c r="V140">
        <v>4.9699999999999996E-3</v>
      </c>
      <c r="W140">
        <v>0.1</v>
      </c>
      <c r="X140" s="2" t="s">
        <v>686</v>
      </c>
      <c r="Y140" s="1" t="s">
        <v>687</v>
      </c>
      <c r="Z140" s="3" t="s">
        <v>688</v>
      </c>
      <c r="AA140">
        <v>52</v>
      </c>
      <c r="AB140" s="1" t="s">
        <v>160</v>
      </c>
      <c r="AC140" t="s">
        <v>38</v>
      </c>
    </row>
    <row r="141" spans="1:29" x14ac:dyDescent="0.25">
      <c r="A141" s="1" t="s">
        <v>689</v>
      </c>
      <c r="B141" t="s">
        <v>690</v>
      </c>
      <c r="C141" t="s">
        <v>159</v>
      </c>
      <c r="D141" t="str">
        <f>HYPERLINK("http://image.bazic.com/147.jpg","CLICK HERE")</f>
        <v>CLICK HERE</v>
      </c>
      <c r="E141" s="6">
        <v>2.99</v>
      </c>
      <c r="F141" s="7">
        <v>1.2</v>
      </c>
      <c r="G141" s="4">
        <v>144</v>
      </c>
      <c r="H141" s="5">
        <v>24</v>
      </c>
      <c r="I141">
        <v>17</v>
      </c>
      <c r="J141">
        <v>9.75</v>
      </c>
      <c r="K141">
        <v>13</v>
      </c>
      <c r="L141">
        <v>1.2469600000000001</v>
      </c>
      <c r="M141">
        <v>10.5</v>
      </c>
      <c r="N141" s="4">
        <v>9</v>
      </c>
      <c r="O141">
        <v>8.25</v>
      </c>
      <c r="P141">
        <v>4</v>
      </c>
      <c r="Q141">
        <v>0.17188000000000001</v>
      </c>
      <c r="R141" s="5">
        <v>1.6</v>
      </c>
      <c r="S141">
        <v>3.125</v>
      </c>
      <c r="T141">
        <v>0.5</v>
      </c>
      <c r="U141">
        <v>8.25</v>
      </c>
      <c r="V141">
        <v>7.4599999999999996E-3</v>
      </c>
      <c r="W141">
        <v>0.06</v>
      </c>
      <c r="X141" s="2" t="s">
        <v>691</v>
      </c>
      <c r="Y141" s="1" t="s">
        <v>692</v>
      </c>
      <c r="Z141" s="3" t="s">
        <v>693</v>
      </c>
      <c r="AA141">
        <v>50</v>
      </c>
      <c r="AB141" s="1" t="s">
        <v>160</v>
      </c>
      <c r="AC141" t="s">
        <v>38</v>
      </c>
    </row>
    <row r="142" spans="1:29" x14ac:dyDescent="0.25">
      <c r="A142" s="1" t="s">
        <v>694</v>
      </c>
      <c r="B142" t="s">
        <v>695</v>
      </c>
      <c r="C142" t="s">
        <v>159</v>
      </c>
      <c r="D142" t="str">
        <f>HYPERLINK("http://image.bazic.com/148.jpg","CLICK HERE")</f>
        <v>CLICK HERE</v>
      </c>
      <c r="E142" s="6">
        <v>1.99</v>
      </c>
      <c r="F142" s="7">
        <v>0.89</v>
      </c>
      <c r="G142" s="4">
        <v>144</v>
      </c>
      <c r="H142" s="5">
        <v>24</v>
      </c>
      <c r="I142">
        <v>17.25</v>
      </c>
      <c r="J142">
        <v>15</v>
      </c>
      <c r="K142">
        <v>11.75</v>
      </c>
      <c r="L142">
        <v>1.7594399999999999</v>
      </c>
      <c r="M142">
        <v>19.2</v>
      </c>
      <c r="N142" s="4">
        <v>10.75</v>
      </c>
      <c r="O142">
        <v>8.25</v>
      </c>
      <c r="P142">
        <v>4.75</v>
      </c>
      <c r="Q142">
        <v>0.24379000000000001</v>
      </c>
      <c r="R142" s="5">
        <v>2.94</v>
      </c>
      <c r="S142">
        <v>4.13</v>
      </c>
      <c r="T142">
        <v>0.75</v>
      </c>
      <c r="U142">
        <v>7.88</v>
      </c>
      <c r="V142">
        <v>1.413E-2</v>
      </c>
      <c r="W142">
        <v>0.115</v>
      </c>
      <c r="X142" s="2" t="s">
        <v>696</v>
      </c>
      <c r="Y142" s="1" t="s">
        <v>697</v>
      </c>
      <c r="Z142" s="3" t="s">
        <v>698</v>
      </c>
      <c r="AA142">
        <v>36</v>
      </c>
      <c r="AB142" s="1" t="s">
        <v>160</v>
      </c>
      <c r="AC142" t="s">
        <v>38</v>
      </c>
    </row>
    <row r="143" spans="1:29" x14ac:dyDescent="0.25">
      <c r="A143" s="1" t="s">
        <v>699</v>
      </c>
      <c r="B143" t="s">
        <v>700</v>
      </c>
      <c r="C143" t="s">
        <v>159</v>
      </c>
      <c r="D143" t="str">
        <f>HYPERLINK("http://image.bazic.com/149.jpg","CLICK HERE")</f>
        <v>CLICK HERE</v>
      </c>
      <c r="E143" s="6">
        <v>2.99</v>
      </c>
      <c r="F143" s="7">
        <v>1.05</v>
      </c>
      <c r="G143" s="4">
        <v>144</v>
      </c>
      <c r="H143" s="5">
        <v>24</v>
      </c>
      <c r="I143">
        <v>17</v>
      </c>
      <c r="J143">
        <v>14.25</v>
      </c>
      <c r="K143">
        <v>13.25</v>
      </c>
      <c r="L143">
        <v>1.8575299999999999</v>
      </c>
      <c r="M143">
        <v>25.22</v>
      </c>
      <c r="N143" s="4">
        <v>12.25</v>
      </c>
      <c r="O143">
        <v>8.25</v>
      </c>
      <c r="P143">
        <v>4.25</v>
      </c>
      <c r="Q143">
        <v>0.24856</v>
      </c>
      <c r="R143" s="5">
        <v>3.96</v>
      </c>
      <c r="S143">
        <v>4.5</v>
      </c>
      <c r="T143">
        <v>0.67500000000000004</v>
      </c>
      <c r="U143">
        <v>8</v>
      </c>
      <c r="V143">
        <v>1.406E-2</v>
      </c>
      <c r="W143">
        <v>0.16</v>
      </c>
      <c r="X143" s="2" t="s">
        <v>701</v>
      </c>
      <c r="Y143" s="1" t="s">
        <v>702</v>
      </c>
      <c r="Z143" s="3" t="s">
        <v>703</v>
      </c>
      <c r="AA143">
        <v>30</v>
      </c>
      <c r="AB143" s="1" t="s">
        <v>160</v>
      </c>
      <c r="AC143" t="s">
        <v>38</v>
      </c>
    </row>
    <row r="144" spans="1:29" x14ac:dyDescent="0.25">
      <c r="A144" s="1" t="s">
        <v>704</v>
      </c>
      <c r="B144" t="s">
        <v>705</v>
      </c>
      <c r="C144" t="s">
        <v>706</v>
      </c>
      <c r="D144" t="str">
        <f>HYPERLINK("http://image.bazic.com/1501.jpg","CLICK HERE")</f>
        <v>CLICK HERE</v>
      </c>
      <c r="E144" s="6">
        <v>1.99</v>
      </c>
      <c r="F144" s="7">
        <v>0.75</v>
      </c>
      <c r="G144" s="4">
        <v>144</v>
      </c>
      <c r="H144" s="5">
        <v>24</v>
      </c>
      <c r="I144">
        <v>20.75</v>
      </c>
      <c r="J144">
        <v>9.5</v>
      </c>
      <c r="K144">
        <v>9</v>
      </c>
      <c r="L144">
        <v>1.0266900000000001</v>
      </c>
      <c r="M144">
        <v>5.96</v>
      </c>
      <c r="N144" s="4">
        <v>8.75</v>
      </c>
      <c r="O144">
        <v>6.75</v>
      </c>
      <c r="P144">
        <v>4.25</v>
      </c>
      <c r="Q144">
        <v>0.14526</v>
      </c>
      <c r="R144" s="5">
        <v>0.86</v>
      </c>
      <c r="S144">
        <v>3.5</v>
      </c>
      <c r="T144">
        <v>0.5</v>
      </c>
      <c r="U144">
        <v>5.625</v>
      </c>
      <c r="V144">
        <v>5.7000000000000002E-3</v>
      </c>
      <c r="W144">
        <v>2.5999999999999999E-2</v>
      </c>
      <c r="X144" s="2" t="s">
        <v>708</v>
      </c>
      <c r="Y144" s="1" t="s">
        <v>709</v>
      </c>
      <c r="Z144" s="3" t="s">
        <v>710</v>
      </c>
      <c r="AA144">
        <v>72</v>
      </c>
      <c r="AB144" s="1" t="s">
        <v>707</v>
      </c>
      <c r="AC144" t="s">
        <v>38</v>
      </c>
    </row>
    <row r="145" spans="1:29" x14ac:dyDescent="0.25">
      <c r="A145" s="1" t="s">
        <v>711</v>
      </c>
      <c r="B145" t="s">
        <v>712</v>
      </c>
      <c r="C145" t="s">
        <v>706</v>
      </c>
      <c r="D145" t="str">
        <f>HYPERLINK("http://image.bazic.com/1502.jpg","CLICK HERE")</f>
        <v>CLICK HERE</v>
      </c>
      <c r="E145" s="6">
        <v>1.99</v>
      </c>
      <c r="F145" s="7">
        <v>0.75</v>
      </c>
      <c r="G145" s="4">
        <v>144</v>
      </c>
      <c r="H145" s="5">
        <v>24</v>
      </c>
      <c r="I145">
        <v>21</v>
      </c>
      <c r="J145">
        <v>8.25</v>
      </c>
      <c r="K145">
        <v>9</v>
      </c>
      <c r="L145">
        <v>0.90234000000000003</v>
      </c>
      <c r="M145">
        <v>9.32</v>
      </c>
      <c r="N145" s="4">
        <v>7.5</v>
      </c>
      <c r="O145">
        <v>6.75</v>
      </c>
      <c r="P145">
        <v>4.25</v>
      </c>
      <c r="Q145">
        <v>0.12451</v>
      </c>
      <c r="R145" s="5">
        <v>1.44</v>
      </c>
      <c r="S145">
        <v>3.5</v>
      </c>
      <c r="T145">
        <v>0.5</v>
      </c>
      <c r="U145">
        <v>5.25</v>
      </c>
      <c r="V145">
        <v>5.3200000000000001E-3</v>
      </c>
      <c r="W145">
        <v>5.5E-2</v>
      </c>
      <c r="X145" s="2" t="s">
        <v>713</v>
      </c>
      <c r="Y145" s="1" t="s">
        <v>714</v>
      </c>
      <c r="Z145" s="3" t="s">
        <v>715</v>
      </c>
      <c r="AA145">
        <v>72</v>
      </c>
      <c r="AB145" s="1" t="s">
        <v>707</v>
      </c>
      <c r="AC145" t="s">
        <v>38</v>
      </c>
    </row>
    <row r="146" spans="1:29" x14ac:dyDescent="0.25">
      <c r="A146" s="1" t="s">
        <v>716</v>
      </c>
      <c r="B146" t="s">
        <v>717</v>
      </c>
      <c r="C146" t="s">
        <v>718</v>
      </c>
      <c r="D146" t="str">
        <f>HYPERLINK("http://image.bazic.com/1611.jpg","CLICK HERE")</f>
        <v>CLICK HERE</v>
      </c>
      <c r="E146" s="6">
        <v>1.99</v>
      </c>
      <c r="F146" s="7">
        <v>0.89</v>
      </c>
      <c r="G146" s="4">
        <v>144</v>
      </c>
      <c r="H146" s="5">
        <v>24</v>
      </c>
      <c r="I146">
        <v>23</v>
      </c>
      <c r="J146">
        <v>18</v>
      </c>
      <c r="K146">
        <v>6.5</v>
      </c>
      <c r="L146">
        <v>1.5572900000000001</v>
      </c>
      <c r="M146">
        <v>18.48</v>
      </c>
      <c r="N146" s="4">
        <v>8.5</v>
      </c>
      <c r="O146">
        <v>7.25</v>
      </c>
      <c r="P146">
        <v>5.5</v>
      </c>
      <c r="Q146">
        <v>0.19614000000000001</v>
      </c>
      <c r="R146" s="5">
        <v>2.7</v>
      </c>
      <c r="S146">
        <v>2.9529999999999998</v>
      </c>
      <c r="T146">
        <v>1.181</v>
      </c>
      <c r="U146">
        <v>5.6689999999999996</v>
      </c>
      <c r="V146">
        <v>1.1440000000000001E-2</v>
      </c>
      <c r="W146">
        <v>0.1</v>
      </c>
      <c r="X146" s="2" t="s">
        <v>720</v>
      </c>
      <c r="Y146" s="1" t="s">
        <v>721</v>
      </c>
      <c r="Z146" s="3" t="s">
        <v>722</v>
      </c>
      <c r="AA146">
        <v>44</v>
      </c>
      <c r="AB146" s="1" t="s">
        <v>719</v>
      </c>
      <c r="AC146" t="s">
        <v>38</v>
      </c>
    </row>
    <row r="147" spans="1:29" x14ac:dyDescent="0.25">
      <c r="A147" s="1" t="s">
        <v>723</v>
      </c>
      <c r="B147" t="s">
        <v>724</v>
      </c>
      <c r="C147" t="s">
        <v>718</v>
      </c>
      <c r="D147" t="str">
        <f>HYPERLINK("http://image.bazic.com/1612.jpg","CLICK HERE")</f>
        <v>CLICK HERE</v>
      </c>
      <c r="E147" s="6">
        <v>2.99</v>
      </c>
      <c r="F147" s="7">
        <v>1.05</v>
      </c>
      <c r="G147" s="4">
        <v>144</v>
      </c>
      <c r="H147" s="5">
        <v>24</v>
      </c>
      <c r="I147">
        <v>24</v>
      </c>
      <c r="J147">
        <v>11.5</v>
      </c>
      <c r="K147">
        <v>11.5</v>
      </c>
      <c r="L147">
        <v>1.8368</v>
      </c>
      <c r="M147">
        <v>26.38</v>
      </c>
      <c r="N147" s="4">
        <v>10.75</v>
      </c>
      <c r="O147">
        <v>8.75</v>
      </c>
      <c r="P147">
        <v>5.25</v>
      </c>
      <c r="Q147">
        <v>0.28577999999999998</v>
      </c>
      <c r="R147" s="5">
        <v>4.0599999999999996</v>
      </c>
      <c r="S147">
        <v>3.976</v>
      </c>
      <c r="T147">
        <v>1.0429999999999999</v>
      </c>
      <c r="U147">
        <v>5.2169999999999996</v>
      </c>
      <c r="V147">
        <v>1.252E-2</v>
      </c>
      <c r="W147">
        <v>0.1</v>
      </c>
      <c r="X147" s="2" t="s">
        <v>725</v>
      </c>
      <c r="Y147" s="1" t="s">
        <v>726</v>
      </c>
      <c r="Z147" s="3" t="s">
        <v>727</v>
      </c>
      <c r="AA147">
        <v>36</v>
      </c>
      <c r="AB147" s="1" t="s">
        <v>719</v>
      </c>
      <c r="AC147" t="s">
        <v>38</v>
      </c>
    </row>
    <row r="148" spans="1:29" x14ac:dyDescent="0.25">
      <c r="A148" s="1" t="s">
        <v>728</v>
      </c>
      <c r="B148" t="s">
        <v>729</v>
      </c>
      <c r="C148" t="s">
        <v>718</v>
      </c>
      <c r="D148" t="str">
        <f>HYPERLINK("http://image.bazic.com/1613.jpg","CLICK HERE")</f>
        <v>CLICK HERE</v>
      </c>
      <c r="E148" s="6">
        <v>2.99</v>
      </c>
      <c r="F148" s="7">
        <v>1.05</v>
      </c>
      <c r="G148" s="4">
        <v>144</v>
      </c>
      <c r="H148" s="5">
        <v>24</v>
      </c>
      <c r="I148">
        <v>26.25</v>
      </c>
      <c r="J148">
        <v>10.75</v>
      </c>
      <c r="K148">
        <v>12</v>
      </c>
      <c r="L148">
        <v>1.95964</v>
      </c>
      <c r="M148">
        <v>24.84</v>
      </c>
      <c r="N148" s="4">
        <v>9.75</v>
      </c>
      <c r="O148">
        <v>8.5</v>
      </c>
      <c r="P148">
        <v>5.5</v>
      </c>
      <c r="Q148">
        <v>0.26378000000000001</v>
      </c>
      <c r="R148" s="5">
        <v>3.86</v>
      </c>
      <c r="S148">
        <v>3.484</v>
      </c>
      <c r="T148">
        <v>1.1220000000000001</v>
      </c>
      <c r="U148">
        <v>5.2359999999999998</v>
      </c>
      <c r="V148">
        <v>1.1849999999999999E-2</v>
      </c>
      <c r="W148">
        <v>0.16</v>
      </c>
      <c r="X148" s="2" t="s">
        <v>730</v>
      </c>
      <c r="Y148" s="1" t="s">
        <v>731</v>
      </c>
      <c r="Z148" s="3" t="s">
        <v>732</v>
      </c>
      <c r="AA148">
        <v>36</v>
      </c>
      <c r="AB148" s="1" t="s">
        <v>719</v>
      </c>
      <c r="AC148" t="s">
        <v>38</v>
      </c>
    </row>
    <row r="149" spans="1:29" x14ac:dyDescent="0.25">
      <c r="A149" s="1" t="s">
        <v>733</v>
      </c>
      <c r="B149" t="s">
        <v>734</v>
      </c>
      <c r="C149" t="s">
        <v>718</v>
      </c>
      <c r="D149" t="str">
        <f>HYPERLINK("http://image.bazic.com/1614.jpg","CLICK HERE")</f>
        <v>CLICK HERE</v>
      </c>
      <c r="E149" s="6">
        <v>2.99</v>
      </c>
      <c r="F149" s="7">
        <v>1.05</v>
      </c>
      <c r="G149" s="4">
        <v>144</v>
      </c>
      <c r="H149" s="5">
        <v>24</v>
      </c>
      <c r="I149">
        <v>24</v>
      </c>
      <c r="J149">
        <v>18.25</v>
      </c>
      <c r="K149">
        <v>8.75</v>
      </c>
      <c r="L149">
        <v>2.2178800000000001</v>
      </c>
      <c r="M149">
        <v>22.02</v>
      </c>
      <c r="N149" s="4">
        <v>8.75</v>
      </c>
      <c r="O149">
        <v>7.75</v>
      </c>
      <c r="P149">
        <v>7.5</v>
      </c>
      <c r="Q149">
        <v>0.29432999999999998</v>
      </c>
      <c r="R149" s="5">
        <v>3.28</v>
      </c>
      <c r="S149">
        <v>2.992</v>
      </c>
      <c r="T149">
        <v>1.1220000000000001</v>
      </c>
      <c r="U149">
        <v>7.2240000000000002</v>
      </c>
      <c r="V149">
        <v>1.4030000000000001E-2</v>
      </c>
      <c r="W149">
        <v>0.12</v>
      </c>
      <c r="X149" s="2" t="s">
        <v>735</v>
      </c>
      <c r="Y149" s="1" t="s">
        <v>736</v>
      </c>
      <c r="Z149" s="3" t="s">
        <v>737</v>
      </c>
      <c r="AA149">
        <v>32</v>
      </c>
      <c r="AB149" s="1" t="s">
        <v>719</v>
      </c>
      <c r="AC149" t="s">
        <v>38</v>
      </c>
    </row>
    <row r="150" spans="1:29" x14ac:dyDescent="0.25">
      <c r="A150" s="1" t="s">
        <v>738</v>
      </c>
      <c r="B150" t="s">
        <v>739</v>
      </c>
      <c r="C150" t="s">
        <v>718</v>
      </c>
      <c r="D150" t="str">
        <f>HYPERLINK("http://image.bazic.com/1615.jpg","CLICK HERE")</f>
        <v>CLICK HERE</v>
      </c>
      <c r="E150" s="6">
        <v>2.99</v>
      </c>
      <c r="F150" s="7">
        <v>1.05</v>
      </c>
      <c r="G150" s="4">
        <v>144</v>
      </c>
      <c r="H150" s="5">
        <v>24</v>
      </c>
      <c r="I150">
        <v>17.75</v>
      </c>
      <c r="J150">
        <v>17.75</v>
      </c>
      <c r="K150">
        <v>8</v>
      </c>
      <c r="L150">
        <v>1.45862</v>
      </c>
      <c r="M150">
        <v>14.58</v>
      </c>
      <c r="N150" s="4">
        <v>8.5</v>
      </c>
      <c r="O150">
        <v>5.5</v>
      </c>
      <c r="P150">
        <v>7</v>
      </c>
      <c r="Q150">
        <v>0.18937999999999999</v>
      </c>
      <c r="R150" s="5">
        <v>2.12</v>
      </c>
      <c r="S150">
        <v>3.625</v>
      </c>
      <c r="T150">
        <v>0.75</v>
      </c>
      <c r="U150">
        <v>6.75</v>
      </c>
      <c r="V150">
        <v>1.0619999999999999E-2</v>
      </c>
      <c r="W150">
        <v>0.08</v>
      </c>
      <c r="X150" s="2" t="s">
        <v>740</v>
      </c>
      <c r="Y150" s="1" t="s">
        <v>741</v>
      </c>
      <c r="Z150" s="3" t="s">
        <v>742</v>
      </c>
      <c r="AA150">
        <v>36</v>
      </c>
      <c r="AB150" s="1" t="s">
        <v>719</v>
      </c>
      <c r="AC150" t="s">
        <v>38</v>
      </c>
    </row>
    <row r="151" spans="1:29" x14ac:dyDescent="0.25">
      <c r="A151" s="1" t="s">
        <v>743</v>
      </c>
      <c r="B151" t="s">
        <v>744</v>
      </c>
      <c r="C151" t="s">
        <v>718</v>
      </c>
      <c r="D151" t="str">
        <f>HYPERLINK("http://image.bazic.com/1616.jpg","CLICK HERE")</f>
        <v>CLICK HERE</v>
      </c>
      <c r="E151" s="6">
        <v>1.99</v>
      </c>
      <c r="F151" s="7">
        <v>0.99</v>
      </c>
      <c r="G151" s="4">
        <v>144</v>
      </c>
      <c r="H151" s="5">
        <v>24</v>
      </c>
      <c r="I151">
        <v>19</v>
      </c>
      <c r="J151">
        <v>14.75</v>
      </c>
      <c r="K151">
        <v>7</v>
      </c>
      <c r="L151">
        <v>1.13527</v>
      </c>
      <c r="M151">
        <v>13.06</v>
      </c>
      <c r="N151" s="4">
        <v>9</v>
      </c>
      <c r="O151">
        <v>4.5</v>
      </c>
      <c r="P151">
        <v>6</v>
      </c>
      <c r="Q151">
        <v>0.14063000000000001</v>
      </c>
      <c r="R151" s="5">
        <v>1.9</v>
      </c>
      <c r="S151">
        <v>3</v>
      </c>
      <c r="T151">
        <v>0.625</v>
      </c>
      <c r="U151">
        <v>5.75</v>
      </c>
      <c r="V151">
        <v>6.2399999999999999E-3</v>
      </c>
      <c r="W151">
        <v>8.7999999999999995E-2</v>
      </c>
      <c r="X151" s="2" t="s">
        <v>745</v>
      </c>
      <c r="Y151" s="1" t="s">
        <v>746</v>
      </c>
      <c r="Z151" s="3" t="s">
        <v>747</v>
      </c>
      <c r="AA151">
        <v>60</v>
      </c>
      <c r="AB151" s="1" t="s">
        <v>719</v>
      </c>
      <c r="AC151" t="s">
        <v>38</v>
      </c>
    </row>
    <row r="152" spans="1:29" x14ac:dyDescent="0.25">
      <c r="A152" s="1" t="s">
        <v>748</v>
      </c>
      <c r="B152" t="s">
        <v>749</v>
      </c>
      <c r="C152" t="s">
        <v>718</v>
      </c>
      <c r="D152" t="str">
        <f>HYPERLINK("http://image.bazic.com/1617.jpg","CLICK HERE")</f>
        <v>CLICK HERE</v>
      </c>
      <c r="E152" s="6">
        <v>0.99</v>
      </c>
      <c r="F152" s="7">
        <v>0.45</v>
      </c>
      <c r="G152" s="4">
        <v>576</v>
      </c>
      <c r="H152" s="5">
        <v>12</v>
      </c>
      <c r="I152">
        <v>19.75</v>
      </c>
      <c r="J152">
        <v>15</v>
      </c>
      <c r="K152">
        <v>11</v>
      </c>
      <c r="L152">
        <v>1.88585</v>
      </c>
      <c r="M152">
        <v>44.5</v>
      </c>
      <c r="N152" s="4">
        <v>4.75</v>
      </c>
      <c r="O152">
        <v>3.5</v>
      </c>
      <c r="P152">
        <v>3.25</v>
      </c>
      <c r="Q152">
        <v>3.1269999999999999E-2</v>
      </c>
      <c r="R152" s="5">
        <v>0.88</v>
      </c>
      <c r="S152">
        <v>1.5</v>
      </c>
      <c r="T152">
        <v>0.75</v>
      </c>
      <c r="U152">
        <v>3</v>
      </c>
      <c r="V152">
        <v>1.9499999999999999E-3</v>
      </c>
      <c r="W152">
        <v>0.06</v>
      </c>
      <c r="X152" s="2" t="s">
        <v>751</v>
      </c>
      <c r="Y152" s="1" t="s">
        <v>752</v>
      </c>
      <c r="Z152" s="3" t="s">
        <v>753</v>
      </c>
      <c r="AA152">
        <v>30</v>
      </c>
      <c r="AB152" s="1" t="s">
        <v>750</v>
      </c>
      <c r="AC152" t="s">
        <v>38</v>
      </c>
    </row>
    <row r="153" spans="1:29" x14ac:dyDescent="0.25">
      <c r="A153" s="1" t="s">
        <v>754</v>
      </c>
      <c r="B153" t="s">
        <v>755</v>
      </c>
      <c r="C153" t="s">
        <v>718</v>
      </c>
      <c r="D153" t="str">
        <f>HYPERLINK("http://image.bazic.com/1621.jpg","CLICK HERE")</f>
        <v>CLICK HERE</v>
      </c>
      <c r="E153" s="6">
        <v>2.99</v>
      </c>
      <c r="F153" s="7">
        <v>1.05</v>
      </c>
      <c r="G153" s="4">
        <v>144</v>
      </c>
      <c r="H153" s="5">
        <v>24</v>
      </c>
      <c r="I153">
        <v>19.25</v>
      </c>
      <c r="J153">
        <v>15</v>
      </c>
      <c r="K153">
        <v>8.5</v>
      </c>
      <c r="L153">
        <v>1.4203600000000001</v>
      </c>
      <c r="M153">
        <v>16.32</v>
      </c>
      <c r="N153" s="4">
        <v>7</v>
      </c>
      <c r="O153">
        <v>6</v>
      </c>
      <c r="P153">
        <v>7.75</v>
      </c>
      <c r="Q153">
        <v>0.18837000000000001</v>
      </c>
      <c r="R153" s="5">
        <v>2.2200000000000002</v>
      </c>
      <c r="S153">
        <v>2.7360000000000002</v>
      </c>
      <c r="T153">
        <v>0.63</v>
      </c>
      <c r="U153">
        <v>7.2050000000000001</v>
      </c>
      <c r="V153">
        <v>7.1900000000000002E-3</v>
      </c>
      <c r="W153">
        <v>0.1</v>
      </c>
      <c r="X153" s="2" t="s">
        <v>756</v>
      </c>
      <c r="Y153" s="1" t="s">
        <v>757</v>
      </c>
      <c r="Z153" s="3" t="s">
        <v>758</v>
      </c>
      <c r="AA153">
        <v>48</v>
      </c>
      <c r="AB153" s="1" t="s">
        <v>719</v>
      </c>
      <c r="AC153" t="s">
        <v>38</v>
      </c>
    </row>
    <row r="154" spans="1:29" x14ac:dyDescent="0.25">
      <c r="A154" s="1" t="s">
        <v>759</v>
      </c>
      <c r="B154" t="s">
        <v>760</v>
      </c>
      <c r="C154" t="s">
        <v>718</v>
      </c>
      <c r="D154" t="str">
        <f>HYPERLINK("http://image.bazic.com/1630.jpg","CLICK HERE")</f>
        <v>CLICK HERE</v>
      </c>
      <c r="E154" s="6">
        <v>2.99</v>
      </c>
      <c r="F154" s="7">
        <v>1.05</v>
      </c>
      <c r="G154" s="4">
        <v>144</v>
      </c>
      <c r="H154" s="5">
        <v>24</v>
      </c>
      <c r="I154">
        <v>19.75</v>
      </c>
      <c r="J154">
        <v>10.25</v>
      </c>
      <c r="K154">
        <v>10.25</v>
      </c>
      <c r="L154">
        <v>1.2008000000000001</v>
      </c>
      <c r="M154">
        <v>10.06</v>
      </c>
      <c r="N154" s="4">
        <v>9.5</v>
      </c>
      <c r="O154">
        <v>6.5</v>
      </c>
      <c r="P154">
        <v>4.75</v>
      </c>
      <c r="Q154">
        <v>0.16974</v>
      </c>
      <c r="R154" s="5">
        <v>1.48</v>
      </c>
      <c r="S154">
        <v>3.3069999999999999</v>
      </c>
      <c r="T154">
        <v>0.70899999999999996</v>
      </c>
      <c r="U154">
        <v>5.9649999999999999</v>
      </c>
      <c r="V154">
        <v>8.09E-3</v>
      </c>
      <c r="W154">
        <v>6.25E-2</v>
      </c>
      <c r="X154" s="2" t="s">
        <v>761</v>
      </c>
      <c r="Y154" s="1" t="s">
        <v>762</v>
      </c>
      <c r="Z154" s="3" t="s">
        <v>763</v>
      </c>
      <c r="AA154">
        <v>56</v>
      </c>
      <c r="AB154" s="1" t="s">
        <v>750</v>
      </c>
      <c r="AC154" t="s">
        <v>38</v>
      </c>
    </row>
    <row r="155" spans="1:29" x14ac:dyDescent="0.25">
      <c r="A155" s="1" t="s">
        <v>764</v>
      </c>
      <c r="B155" t="s">
        <v>765</v>
      </c>
      <c r="C155" t="s">
        <v>718</v>
      </c>
      <c r="D155" t="str">
        <f>HYPERLINK("http://image.bazic.com/1631.jpg","CLICK HERE")</f>
        <v>CLICK HERE</v>
      </c>
      <c r="E155" s="6">
        <v>1.99</v>
      </c>
      <c r="F155" s="7">
        <v>0.89</v>
      </c>
      <c r="G155" s="4">
        <v>144</v>
      </c>
      <c r="H155" s="5">
        <v>24</v>
      </c>
      <c r="I155">
        <v>17</v>
      </c>
      <c r="J155">
        <v>9</v>
      </c>
      <c r="K155">
        <v>10.75</v>
      </c>
      <c r="L155">
        <v>0.95182</v>
      </c>
      <c r="M155">
        <v>8.26</v>
      </c>
      <c r="N155" s="4">
        <v>8.25</v>
      </c>
      <c r="O155">
        <v>8</v>
      </c>
      <c r="P155">
        <v>3.25</v>
      </c>
      <c r="Q155">
        <v>0.12413</v>
      </c>
      <c r="R155" s="5">
        <v>1.2</v>
      </c>
      <c r="S155">
        <v>3.11</v>
      </c>
      <c r="T155">
        <v>0.59099999999999997</v>
      </c>
      <c r="U155">
        <v>5.9649999999999999</v>
      </c>
      <c r="V155">
        <v>6.3499999999999997E-3</v>
      </c>
      <c r="W155">
        <v>0.04</v>
      </c>
      <c r="X155" s="2" t="s">
        <v>766</v>
      </c>
      <c r="Y155" s="1" t="s">
        <v>767</v>
      </c>
      <c r="Z155" s="3" t="s">
        <v>768</v>
      </c>
      <c r="AA155">
        <v>60</v>
      </c>
      <c r="AB155" s="1" t="s">
        <v>750</v>
      </c>
      <c r="AC155" t="s">
        <v>38</v>
      </c>
    </row>
    <row r="156" spans="1:29" x14ac:dyDescent="0.25">
      <c r="A156" s="1" t="s">
        <v>769</v>
      </c>
      <c r="B156" t="s">
        <v>770</v>
      </c>
      <c r="C156" t="s">
        <v>718</v>
      </c>
      <c r="D156" t="str">
        <f>HYPERLINK("http://image.bazic.com/1632.jpg","CLICK HERE")</f>
        <v>CLICK HERE</v>
      </c>
      <c r="E156" s="6">
        <v>1.99</v>
      </c>
      <c r="F156" s="7">
        <v>0.89</v>
      </c>
      <c r="G156" s="4">
        <v>144</v>
      </c>
      <c r="H156" s="5">
        <v>24</v>
      </c>
      <c r="I156">
        <v>15</v>
      </c>
      <c r="J156">
        <v>8.25</v>
      </c>
      <c r="K156">
        <v>10.5</v>
      </c>
      <c r="L156">
        <v>0.75195000000000001</v>
      </c>
      <c r="M156">
        <v>6.56</v>
      </c>
      <c r="N156" s="4">
        <v>7.5</v>
      </c>
      <c r="O156">
        <v>7</v>
      </c>
      <c r="P156">
        <v>3.25</v>
      </c>
      <c r="Q156">
        <v>9.8739999999999994E-2</v>
      </c>
      <c r="R156" s="5">
        <v>0.96</v>
      </c>
      <c r="S156">
        <v>3.0510000000000002</v>
      </c>
      <c r="T156">
        <v>0.66900000000000004</v>
      </c>
      <c r="U156">
        <v>5.4530000000000003</v>
      </c>
      <c r="V156">
        <v>6.4400000000000004E-3</v>
      </c>
      <c r="W156">
        <v>0.04</v>
      </c>
      <c r="X156" s="2" t="s">
        <v>771</v>
      </c>
      <c r="Y156" s="1" t="s">
        <v>772</v>
      </c>
      <c r="Z156" s="3" t="s">
        <v>773</v>
      </c>
      <c r="AA156">
        <v>105</v>
      </c>
      <c r="AB156" s="1" t="s">
        <v>750</v>
      </c>
      <c r="AC156" t="s">
        <v>38</v>
      </c>
    </row>
    <row r="157" spans="1:29" x14ac:dyDescent="0.25">
      <c r="A157" s="1" t="s">
        <v>774</v>
      </c>
      <c r="B157" t="s">
        <v>775</v>
      </c>
      <c r="C157" t="s">
        <v>718</v>
      </c>
      <c r="D157" t="str">
        <f>HYPERLINK("http://image.bazic.com/1633.jpg","CLICK HERE")</f>
        <v>CLICK HERE</v>
      </c>
      <c r="E157" s="6">
        <v>2.99</v>
      </c>
      <c r="F157" s="7">
        <v>1.05</v>
      </c>
      <c r="G157" s="4">
        <v>144</v>
      </c>
      <c r="H157" s="5">
        <v>24</v>
      </c>
      <c r="I157">
        <v>15.75</v>
      </c>
      <c r="J157">
        <v>11</v>
      </c>
      <c r="K157">
        <v>7.5</v>
      </c>
      <c r="L157">
        <v>0.75195000000000001</v>
      </c>
      <c r="M157">
        <v>6.8</v>
      </c>
      <c r="N157" s="4">
        <v>5</v>
      </c>
      <c r="O157">
        <v>5</v>
      </c>
      <c r="P157">
        <v>6.5</v>
      </c>
      <c r="Q157">
        <v>9.4039999999999999E-2</v>
      </c>
      <c r="R157" s="5">
        <v>0.96</v>
      </c>
      <c r="S157">
        <v>2.8740000000000001</v>
      </c>
      <c r="T157">
        <v>0.78700000000000003</v>
      </c>
      <c r="U157">
        <v>5.2169999999999996</v>
      </c>
      <c r="V157">
        <v>6.8300000000000001E-3</v>
      </c>
      <c r="W157">
        <v>0.02</v>
      </c>
      <c r="X157" s="2" t="s">
        <v>776</v>
      </c>
      <c r="Y157" s="1" t="s">
        <v>777</v>
      </c>
      <c r="Z157" s="3" t="s">
        <v>778</v>
      </c>
      <c r="AA157">
        <v>90</v>
      </c>
      <c r="AB157" s="1" t="s">
        <v>750</v>
      </c>
      <c r="AC157" t="s">
        <v>38</v>
      </c>
    </row>
    <row r="158" spans="1:29" x14ac:dyDescent="0.25">
      <c r="A158" s="1" t="s">
        <v>779</v>
      </c>
      <c r="B158" t="s">
        <v>780</v>
      </c>
      <c r="C158" t="s">
        <v>718</v>
      </c>
      <c r="D158" t="str">
        <f>HYPERLINK("http://image.bazic.com/1634.jpg","CLICK HERE")</f>
        <v>CLICK HERE</v>
      </c>
      <c r="E158" s="6">
        <v>2.99</v>
      </c>
      <c r="F158" s="7">
        <v>1.1499999999999999</v>
      </c>
      <c r="G158" s="4">
        <v>144</v>
      </c>
      <c r="H158" s="5">
        <v>24</v>
      </c>
      <c r="I158">
        <v>14.5</v>
      </c>
      <c r="J158">
        <v>9.75</v>
      </c>
      <c r="K158">
        <v>13.5</v>
      </c>
      <c r="L158">
        <v>1.10449</v>
      </c>
      <c r="M158">
        <v>11.28</v>
      </c>
      <c r="N158" s="4">
        <v>9</v>
      </c>
      <c r="O158">
        <v>6.75</v>
      </c>
      <c r="P158">
        <v>4.25</v>
      </c>
      <c r="Q158">
        <v>0.14940999999999999</v>
      </c>
      <c r="R158" s="5">
        <v>1.7</v>
      </c>
      <c r="S158">
        <v>2.9529999999999998</v>
      </c>
      <c r="T158">
        <v>0.78700000000000003</v>
      </c>
      <c r="U158">
        <v>6.9290000000000003</v>
      </c>
      <c r="V158">
        <v>9.3200000000000002E-3</v>
      </c>
      <c r="W158">
        <v>6.25E-2</v>
      </c>
      <c r="X158" s="2" t="s">
        <v>781</v>
      </c>
      <c r="Y158" s="1" t="s">
        <v>782</v>
      </c>
      <c r="Z158" s="3" t="s">
        <v>783</v>
      </c>
      <c r="AA158">
        <v>60</v>
      </c>
      <c r="AB158" s="1" t="s">
        <v>750</v>
      </c>
      <c r="AC158" t="s">
        <v>38</v>
      </c>
    </row>
    <row r="159" spans="1:29" x14ac:dyDescent="0.25">
      <c r="A159" s="1" t="s">
        <v>784</v>
      </c>
      <c r="B159" t="s">
        <v>785</v>
      </c>
      <c r="C159" t="s">
        <v>718</v>
      </c>
      <c r="D159" t="str">
        <f>HYPERLINK("http://image.bazic.com/1635.jpg","CLICK HERE")</f>
        <v>CLICK HERE</v>
      </c>
      <c r="E159" s="6">
        <v>2.99</v>
      </c>
      <c r="F159" s="7">
        <v>1.05</v>
      </c>
      <c r="G159" s="4">
        <v>144</v>
      </c>
      <c r="H159" s="5">
        <v>24</v>
      </c>
      <c r="I159">
        <v>12.5</v>
      </c>
      <c r="J159">
        <v>9.5</v>
      </c>
      <c r="K159">
        <v>12.75</v>
      </c>
      <c r="L159">
        <v>0.87619000000000002</v>
      </c>
      <c r="M159">
        <v>8.6199999999999992</v>
      </c>
      <c r="N159" s="4">
        <v>8.5</v>
      </c>
      <c r="O159">
        <v>5.75</v>
      </c>
      <c r="P159">
        <v>4</v>
      </c>
      <c r="Q159">
        <v>0.11314</v>
      </c>
      <c r="R159" s="5">
        <v>1.32</v>
      </c>
      <c r="S159">
        <v>3.125</v>
      </c>
      <c r="T159">
        <v>0.75</v>
      </c>
      <c r="U159">
        <v>5.875</v>
      </c>
      <c r="V159">
        <v>7.9699999999999997E-3</v>
      </c>
      <c r="W159">
        <v>0.04</v>
      </c>
      <c r="X159" s="2" t="s">
        <v>786</v>
      </c>
      <c r="Y159" s="1" t="s">
        <v>787</v>
      </c>
      <c r="Z159" s="3" t="s">
        <v>788</v>
      </c>
      <c r="AA159">
        <v>75</v>
      </c>
      <c r="AB159" s="1" t="s">
        <v>750</v>
      </c>
      <c r="AC159" t="s">
        <v>38</v>
      </c>
    </row>
    <row r="160" spans="1:29" x14ac:dyDescent="0.25">
      <c r="A160" s="1" t="s">
        <v>789</v>
      </c>
      <c r="B160" t="s">
        <v>790</v>
      </c>
      <c r="C160" t="s">
        <v>718</v>
      </c>
      <c r="D160" t="str">
        <f>HYPERLINK("http://image.bazic.com/1636.jpg","CLICK HERE")</f>
        <v>CLICK HERE</v>
      </c>
      <c r="E160" s="6">
        <v>2.99</v>
      </c>
      <c r="F160" s="7">
        <v>1.05</v>
      </c>
      <c r="G160" s="4">
        <v>144</v>
      </c>
      <c r="H160" s="5">
        <v>24</v>
      </c>
      <c r="I160">
        <v>12.5</v>
      </c>
      <c r="J160">
        <v>9.5</v>
      </c>
      <c r="K160">
        <v>15.75</v>
      </c>
      <c r="L160">
        <v>1.08236</v>
      </c>
      <c r="M160">
        <v>9.6199999999999992</v>
      </c>
      <c r="N160" s="4">
        <v>9</v>
      </c>
      <c r="O160">
        <v>6</v>
      </c>
      <c r="P160">
        <v>5</v>
      </c>
      <c r="Q160">
        <v>0.15625</v>
      </c>
      <c r="R160" s="5">
        <v>1.46</v>
      </c>
      <c r="S160">
        <v>3.625</v>
      </c>
      <c r="T160">
        <v>1.625</v>
      </c>
      <c r="U160">
        <v>5.875</v>
      </c>
      <c r="V160">
        <v>2.0029999999999999E-2</v>
      </c>
      <c r="W160">
        <v>0.06</v>
      </c>
      <c r="X160" s="2" t="s">
        <v>791</v>
      </c>
      <c r="Y160" s="1" t="s">
        <v>792</v>
      </c>
      <c r="Z160" s="3" t="s">
        <v>793</v>
      </c>
      <c r="AA160">
        <v>60</v>
      </c>
      <c r="AB160" s="1" t="s">
        <v>750</v>
      </c>
      <c r="AC160" t="s">
        <v>38</v>
      </c>
    </row>
    <row r="161" spans="1:29" x14ac:dyDescent="0.25">
      <c r="A161" s="1" t="s">
        <v>794</v>
      </c>
      <c r="B161" t="s">
        <v>795</v>
      </c>
      <c r="C161" t="s">
        <v>718</v>
      </c>
      <c r="D161" t="str">
        <f>HYPERLINK("http://image.bazic.com/1637.jpg","CLICK HERE")</f>
        <v>CLICK HERE</v>
      </c>
      <c r="E161" s="6">
        <v>16.989999999999998</v>
      </c>
      <c r="F161" s="7">
        <v>8.85</v>
      </c>
      <c r="G161" s="4">
        <v>12</v>
      </c>
      <c r="I161">
        <v>17.25</v>
      </c>
      <c r="J161">
        <v>10.5</v>
      </c>
      <c r="K161">
        <v>7</v>
      </c>
      <c r="L161">
        <v>0.73372000000000004</v>
      </c>
      <c r="M161">
        <v>8.06</v>
      </c>
      <c r="S161">
        <v>4.125</v>
      </c>
      <c r="T161">
        <v>2</v>
      </c>
      <c r="U161">
        <v>10.25</v>
      </c>
      <c r="V161">
        <v>4.8939999999999997E-2</v>
      </c>
      <c r="W161">
        <v>0.60599999999999998</v>
      </c>
      <c r="X161" s="2" t="s">
        <v>796</v>
      </c>
      <c r="Z161" s="3" t="s">
        <v>797</v>
      </c>
      <c r="AA161">
        <v>100</v>
      </c>
      <c r="AB161" s="1" t="s">
        <v>750</v>
      </c>
      <c r="AC161" t="s">
        <v>38</v>
      </c>
    </row>
    <row r="162" spans="1:29" x14ac:dyDescent="0.25">
      <c r="A162" s="1" t="s">
        <v>798</v>
      </c>
      <c r="B162" t="s">
        <v>799</v>
      </c>
      <c r="C162" t="s">
        <v>718</v>
      </c>
      <c r="D162" t="str">
        <f>HYPERLINK("http://image.bazic.com/1638.jpg","CLICK HERE")</f>
        <v>CLICK HERE</v>
      </c>
      <c r="E162" s="6">
        <v>2.99</v>
      </c>
      <c r="F162" s="7">
        <v>1.05</v>
      </c>
      <c r="G162" s="4">
        <v>144</v>
      </c>
      <c r="H162" s="5">
        <v>24</v>
      </c>
      <c r="I162">
        <v>20.25</v>
      </c>
      <c r="J162">
        <v>10.75</v>
      </c>
      <c r="K162">
        <v>11.25</v>
      </c>
      <c r="L162">
        <v>1.4172400000000001</v>
      </c>
      <c r="M162">
        <v>11.36</v>
      </c>
      <c r="N162" s="4">
        <v>9.75</v>
      </c>
      <c r="O162">
        <v>6.5</v>
      </c>
      <c r="P162">
        <v>5.25</v>
      </c>
      <c r="Q162">
        <v>0.19255</v>
      </c>
      <c r="R162" s="5">
        <v>1.68</v>
      </c>
      <c r="S162">
        <v>3.375</v>
      </c>
      <c r="T162">
        <v>0.75</v>
      </c>
      <c r="U162">
        <v>6</v>
      </c>
      <c r="V162">
        <v>8.7899999999999992E-3</v>
      </c>
      <c r="W162">
        <v>6.2E-2</v>
      </c>
      <c r="X162" s="2" t="s">
        <v>800</v>
      </c>
      <c r="Y162" s="1" t="s">
        <v>801</v>
      </c>
      <c r="Z162" s="3" t="s">
        <v>802</v>
      </c>
      <c r="AA162">
        <v>48</v>
      </c>
      <c r="AB162" s="1" t="s">
        <v>750</v>
      </c>
      <c r="AC162" t="s">
        <v>38</v>
      </c>
    </row>
    <row r="163" spans="1:29" x14ac:dyDescent="0.25">
      <c r="A163" s="1" t="s">
        <v>803</v>
      </c>
      <c r="B163" t="s">
        <v>804</v>
      </c>
      <c r="C163" t="s">
        <v>29</v>
      </c>
      <c r="D163" t="str">
        <f>HYPERLINK("http://image.bazic.com/16500.jpg","CLICK HERE")</f>
        <v>CLICK HERE</v>
      </c>
      <c r="E163" s="6">
        <v>4.95</v>
      </c>
      <c r="F163" s="7">
        <v>1.05</v>
      </c>
      <c r="G163" s="4">
        <v>48</v>
      </c>
      <c r="I163">
        <v>16</v>
      </c>
      <c r="J163">
        <v>11</v>
      </c>
      <c r="K163">
        <v>5.25</v>
      </c>
      <c r="L163">
        <v>0.53471999999999997</v>
      </c>
      <c r="M163">
        <v>13.76</v>
      </c>
      <c r="S163">
        <v>7.75</v>
      </c>
      <c r="T163">
        <v>0.25</v>
      </c>
      <c r="U163">
        <v>10.75</v>
      </c>
      <c r="V163">
        <v>1.205E-2</v>
      </c>
      <c r="W163">
        <v>0.3</v>
      </c>
      <c r="X163" s="2" t="s">
        <v>805</v>
      </c>
      <c r="Z163" s="3" t="s">
        <v>806</v>
      </c>
      <c r="AA163">
        <v>100</v>
      </c>
      <c r="AB163" s="1" t="s">
        <v>198</v>
      </c>
      <c r="AC163" t="s">
        <v>31</v>
      </c>
    </row>
    <row r="164" spans="1:29" x14ac:dyDescent="0.25">
      <c r="A164" s="1" t="s">
        <v>807</v>
      </c>
      <c r="B164" t="s">
        <v>808</v>
      </c>
      <c r="C164" t="s">
        <v>809</v>
      </c>
      <c r="D164" t="str">
        <f>HYPERLINK("http://image.bazic.com/17000.jpg","CLICK HERE")</f>
        <v>CLICK HERE</v>
      </c>
      <c r="E164" s="6">
        <v>2.99</v>
      </c>
      <c r="F164" s="7">
        <v>1.2</v>
      </c>
      <c r="G164" s="4">
        <v>144</v>
      </c>
      <c r="H164" s="5">
        <v>24</v>
      </c>
      <c r="I164">
        <v>17.75</v>
      </c>
      <c r="J164">
        <v>8</v>
      </c>
      <c r="K164">
        <v>14.25</v>
      </c>
      <c r="L164">
        <v>1.1710100000000001</v>
      </c>
      <c r="M164">
        <v>12.4</v>
      </c>
      <c r="N164" s="4">
        <v>7</v>
      </c>
      <c r="O164">
        <v>5.5</v>
      </c>
      <c r="P164">
        <v>6.5</v>
      </c>
      <c r="Q164">
        <v>0.14482</v>
      </c>
      <c r="R164" s="5">
        <v>1.86</v>
      </c>
      <c r="S164">
        <v>1.25</v>
      </c>
      <c r="T164">
        <v>0.9375</v>
      </c>
      <c r="U164">
        <v>7.4375</v>
      </c>
      <c r="V164">
        <v>5.0400000000000002E-3</v>
      </c>
      <c r="W164">
        <v>0.06</v>
      </c>
      <c r="X164" s="2" t="s">
        <v>811</v>
      </c>
      <c r="Y164" s="1" t="s">
        <v>812</v>
      </c>
      <c r="Z164" s="3" t="s">
        <v>813</v>
      </c>
      <c r="AA164">
        <v>60</v>
      </c>
      <c r="AB164" s="1" t="s">
        <v>810</v>
      </c>
      <c r="AC164" t="s">
        <v>38</v>
      </c>
    </row>
    <row r="165" spans="1:29" x14ac:dyDescent="0.25">
      <c r="A165" s="1" t="s">
        <v>814</v>
      </c>
      <c r="B165" t="s">
        <v>815</v>
      </c>
      <c r="C165" t="s">
        <v>809</v>
      </c>
      <c r="D165" t="str">
        <f>HYPERLINK("http://image.bazic.com/17001.jpg","CLICK HERE")</f>
        <v>CLICK HERE</v>
      </c>
      <c r="E165" s="6">
        <v>2.99</v>
      </c>
      <c r="F165" s="7">
        <v>1.2</v>
      </c>
      <c r="G165" s="4">
        <v>144</v>
      </c>
      <c r="H165" s="5">
        <v>24</v>
      </c>
      <c r="I165">
        <v>18</v>
      </c>
      <c r="J165">
        <v>8.25</v>
      </c>
      <c r="K165">
        <v>14</v>
      </c>
      <c r="L165">
        <v>1.20313</v>
      </c>
      <c r="M165">
        <v>12.68</v>
      </c>
      <c r="N165" s="4">
        <v>7</v>
      </c>
      <c r="O165">
        <v>5.75</v>
      </c>
      <c r="P165">
        <v>6.5</v>
      </c>
      <c r="Q165">
        <v>0.15140000000000001</v>
      </c>
      <c r="R165" s="5">
        <v>1.88</v>
      </c>
      <c r="S165">
        <v>1.25</v>
      </c>
      <c r="T165">
        <v>0.9375</v>
      </c>
      <c r="U165">
        <v>7.4375</v>
      </c>
      <c r="V165">
        <v>5.0400000000000002E-3</v>
      </c>
      <c r="W165">
        <v>0.06</v>
      </c>
      <c r="X165" s="2" t="s">
        <v>816</v>
      </c>
      <c r="Y165" s="1" t="s">
        <v>817</v>
      </c>
      <c r="Z165" s="3" t="s">
        <v>818</v>
      </c>
      <c r="AA165">
        <v>60</v>
      </c>
      <c r="AB165" s="1" t="s">
        <v>810</v>
      </c>
      <c r="AC165" t="s">
        <v>38</v>
      </c>
    </row>
    <row r="166" spans="1:29" x14ac:dyDescent="0.25">
      <c r="A166" s="1" t="s">
        <v>819</v>
      </c>
      <c r="B166" t="s">
        <v>820</v>
      </c>
      <c r="C166" t="s">
        <v>809</v>
      </c>
      <c r="D166" t="str">
        <f>HYPERLINK("http://image.bazic.com/17004.jpg","CLICK HERE")</f>
        <v>CLICK HERE</v>
      </c>
      <c r="E166" s="6">
        <v>2.99</v>
      </c>
      <c r="F166" s="7">
        <v>1.05</v>
      </c>
      <c r="G166" s="4">
        <v>144</v>
      </c>
      <c r="H166" s="5">
        <v>12</v>
      </c>
      <c r="I166">
        <v>19.75</v>
      </c>
      <c r="J166">
        <v>16</v>
      </c>
      <c r="K166">
        <v>8.75</v>
      </c>
      <c r="L166">
        <v>1.60012</v>
      </c>
      <c r="M166">
        <v>24.96</v>
      </c>
      <c r="N166" s="4">
        <v>7.5</v>
      </c>
      <c r="O166">
        <v>6.5</v>
      </c>
      <c r="P166">
        <v>3.75</v>
      </c>
      <c r="Q166">
        <v>0.10579</v>
      </c>
      <c r="R166" s="5">
        <v>1.96</v>
      </c>
      <c r="S166">
        <v>6.1020000000000003</v>
      </c>
      <c r="T166">
        <v>0.78700000000000003</v>
      </c>
      <c r="U166">
        <v>2.3620000000000001</v>
      </c>
      <c r="V166">
        <v>6.5599999999999999E-3</v>
      </c>
      <c r="W166">
        <v>0.14000000000000001</v>
      </c>
      <c r="X166" s="2" t="s">
        <v>821</v>
      </c>
      <c r="Y166" s="1" t="s">
        <v>822</v>
      </c>
      <c r="Z166" s="3" t="s">
        <v>823</v>
      </c>
      <c r="AA166">
        <v>48</v>
      </c>
      <c r="AB166" s="1" t="s">
        <v>810</v>
      </c>
      <c r="AC166" t="s">
        <v>38</v>
      </c>
    </row>
    <row r="167" spans="1:29" x14ac:dyDescent="0.25">
      <c r="A167" s="1" t="s">
        <v>824</v>
      </c>
      <c r="B167" t="s">
        <v>825</v>
      </c>
      <c r="C167" t="s">
        <v>809</v>
      </c>
      <c r="D167" t="str">
        <f>HYPERLINK("http://image.bazic.com/17005.jpg","CLICK HERE")</f>
        <v>CLICK HERE</v>
      </c>
      <c r="E167" s="6">
        <v>2.99</v>
      </c>
      <c r="F167" s="7">
        <v>1.05</v>
      </c>
      <c r="G167" s="4">
        <v>144</v>
      </c>
      <c r="H167" s="5">
        <v>12</v>
      </c>
      <c r="I167">
        <v>19.5</v>
      </c>
      <c r="J167">
        <v>16</v>
      </c>
      <c r="K167">
        <v>8.75</v>
      </c>
      <c r="L167">
        <v>1.57986</v>
      </c>
      <c r="M167">
        <v>24.92</v>
      </c>
      <c r="N167" s="4">
        <v>7.5</v>
      </c>
      <c r="O167">
        <v>6.25</v>
      </c>
      <c r="P167">
        <v>3.75</v>
      </c>
      <c r="Q167">
        <v>0.10173</v>
      </c>
      <c r="R167" s="5">
        <v>1.94</v>
      </c>
      <c r="S167">
        <v>6.1020000000000003</v>
      </c>
      <c r="T167">
        <v>0.78700000000000003</v>
      </c>
      <c r="U167">
        <v>2.3620000000000001</v>
      </c>
      <c r="V167">
        <v>6.5599999999999999E-3</v>
      </c>
      <c r="W167">
        <v>0.14000000000000001</v>
      </c>
      <c r="X167" s="2" t="s">
        <v>826</v>
      </c>
      <c r="Y167" s="1" t="s">
        <v>827</v>
      </c>
      <c r="Z167" s="3" t="s">
        <v>828</v>
      </c>
      <c r="AA167">
        <v>48</v>
      </c>
      <c r="AB167" s="1" t="s">
        <v>810</v>
      </c>
      <c r="AC167" t="s">
        <v>38</v>
      </c>
    </row>
    <row r="168" spans="1:29" x14ac:dyDescent="0.25">
      <c r="A168" s="1" t="s">
        <v>829</v>
      </c>
      <c r="B168" t="s">
        <v>830</v>
      </c>
      <c r="C168" t="s">
        <v>809</v>
      </c>
      <c r="D168" t="str">
        <f>HYPERLINK("http://image.bazic.com/17006.jpg","CLICK HERE")</f>
        <v>CLICK HERE</v>
      </c>
      <c r="E168" s="6">
        <v>2.99</v>
      </c>
      <c r="F168" s="7">
        <v>1.05</v>
      </c>
      <c r="G168" s="4">
        <v>144</v>
      </c>
      <c r="H168" s="5">
        <v>12</v>
      </c>
      <c r="I168">
        <v>19.5</v>
      </c>
      <c r="J168">
        <v>16</v>
      </c>
      <c r="K168">
        <v>8.75</v>
      </c>
      <c r="L168">
        <v>1.57986</v>
      </c>
      <c r="M168">
        <v>24.82</v>
      </c>
      <c r="N168" s="4">
        <v>7.5</v>
      </c>
      <c r="O168">
        <v>6.25</v>
      </c>
      <c r="P168">
        <v>3.75</v>
      </c>
      <c r="Q168">
        <v>0.10173</v>
      </c>
      <c r="R168" s="5">
        <v>1.94</v>
      </c>
      <c r="S168">
        <v>6.1020000000000003</v>
      </c>
      <c r="T168">
        <v>0.78700000000000003</v>
      </c>
      <c r="U168">
        <v>2.3620000000000001</v>
      </c>
      <c r="V168">
        <v>6.5599999999999999E-3</v>
      </c>
      <c r="W168">
        <v>0.14000000000000001</v>
      </c>
      <c r="X168" s="2" t="s">
        <v>831</v>
      </c>
      <c r="Y168" s="1" t="s">
        <v>832</v>
      </c>
      <c r="Z168" s="3" t="s">
        <v>833</v>
      </c>
      <c r="AA168">
        <v>48</v>
      </c>
      <c r="AB168" s="1" t="s">
        <v>810</v>
      </c>
      <c r="AC168" t="s">
        <v>38</v>
      </c>
    </row>
    <row r="169" spans="1:29" x14ac:dyDescent="0.25">
      <c r="A169" s="1" t="s">
        <v>834</v>
      </c>
      <c r="B169" t="s">
        <v>835</v>
      </c>
      <c r="C169" t="s">
        <v>809</v>
      </c>
      <c r="D169" t="str">
        <f>HYPERLINK("http://image.bazic.com/17007.jpg","CLICK HERE")</f>
        <v>CLICK HERE</v>
      </c>
      <c r="E169" s="6">
        <v>2.99</v>
      </c>
      <c r="F169" s="7">
        <v>1.05</v>
      </c>
      <c r="G169" s="4">
        <v>144</v>
      </c>
      <c r="H169" s="5">
        <v>24</v>
      </c>
      <c r="I169">
        <v>19.75</v>
      </c>
      <c r="J169">
        <v>10.25</v>
      </c>
      <c r="K169">
        <v>11</v>
      </c>
      <c r="L169">
        <v>1.28867</v>
      </c>
      <c r="M169">
        <v>21.48</v>
      </c>
      <c r="N169" s="4">
        <v>9.5</v>
      </c>
      <c r="O169">
        <v>6.5</v>
      </c>
      <c r="P169">
        <v>5</v>
      </c>
      <c r="Q169">
        <v>0.17868000000000001</v>
      </c>
      <c r="R169" s="5">
        <v>3.4</v>
      </c>
      <c r="S169">
        <v>4.6875</v>
      </c>
      <c r="T169">
        <v>0.25</v>
      </c>
      <c r="U169">
        <v>7.875</v>
      </c>
      <c r="V169">
        <v>5.3400000000000001E-3</v>
      </c>
      <c r="W169">
        <v>0.13200000000000001</v>
      </c>
      <c r="X169" s="2" t="s">
        <v>836</v>
      </c>
      <c r="Y169" s="1" t="s">
        <v>837</v>
      </c>
      <c r="Z169" s="3" t="s">
        <v>838</v>
      </c>
      <c r="AA169">
        <v>54</v>
      </c>
      <c r="AB169" s="1" t="s">
        <v>810</v>
      </c>
      <c r="AC169" t="s">
        <v>38</v>
      </c>
    </row>
    <row r="170" spans="1:29" x14ac:dyDescent="0.25">
      <c r="A170" s="1" t="s">
        <v>839</v>
      </c>
      <c r="B170" t="s">
        <v>840</v>
      </c>
      <c r="C170" t="s">
        <v>809</v>
      </c>
      <c r="D170" t="str">
        <f>HYPERLINK("http://image.bazic.com/17008.jpg","CLICK HERE")</f>
        <v>CLICK HERE</v>
      </c>
      <c r="E170" s="6">
        <v>2.99</v>
      </c>
      <c r="F170" s="7">
        <v>1.05</v>
      </c>
      <c r="G170" s="4">
        <v>144</v>
      </c>
      <c r="H170" s="5">
        <v>24</v>
      </c>
      <c r="I170">
        <v>19.75</v>
      </c>
      <c r="J170">
        <v>10.5</v>
      </c>
      <c r="K170">
        <v>10.75</v>
      </c>
      <c r="L170">
        <v>1.29009</v>
      </c>
      <c r="M170">
        <v>21.56</v>
      </c>
      <c r="N170" s="4">
        <v>9.25</v>
      </c>
      <c r="O170">
        <v>6.5</v>
      </c>
      <c r="P170">
        <v>5</v>
      </c>
      <c r="Q170">
        <v>0.17397000000000001</v>
      </c>
      <c r="R170" s="5">
        <v>3.4</v>
      </c>
      <c r="S170">
        <v>4.6875</v>
      </c>
      <c r="T170">
        <v>0.25</v>
      </c>
      <c r="U170">
        <v>7.875</v>
      </c>
      <c r="V170">
        <v>5.3400000000000001E-3</v>
      </c>
      <c r="W170">
        <v>0.13200000000000001</v>
      </c>
      <c r="X170" s="2" t="s">
        <v>841</v>
      </c>
      <c r="Y170" s="1" t="s">
        <v>842</v>
      </c>
      <c r="Z170" s="3" t="s">
        <v>843</v>
      </c>
      <c r="AA170">
        <v>54</v>
      </c>
      <c r="AB170" s="1" t="s">
        <v>810</v>
      </c>
      <c r="AC170" t="s">
        <v>38</v>
      </c>
    </row>
    <row r="171" spans="1:29" x14ac:dyDescent="0.25">
      <c r="A171" s="1" t="s">
        <v>844</v>
      </c>
      <c r="B171" t="s">
        <v>845</v>
      </c>
      <c r="C171" t="s">
        <v>846</v>
      </c>
      <c r="D171" t="str">
        <f>HYPERLINK("http://image.bazic.com/17009.jpg","CLICK HERE")</f>
        <v>CLICK HERE</v>
      </c>
      <c r="E171" s="6">
        <v>2.99</v>
      </c>
      <c r="F171" s="7">
        <v>1.2</v>
      </c>
      <c r="G171" s="4">
        <v>144</v>
      </c>
      <c r="H171" s="5">
        <v>24</v>
      </c>
      <c r="I171">
        <v>25</v>
      </c>
      <c r="J171">
        <v>8.7007899999999996</v>
      </c>
      <c r="K171">
        <v>13.779500000000001</v>
      </c>
      <c r="L171">
        <v>1.7345600000000001</v>
      </c>
      <c r="M171">
        <v>17.923580000000001</v>
      </c>
      <c r="N171" s="4">
        <v>8.1102399999999992</v>
      </c>
      <c r="O171">
        <v>8.1102399999999992</v>
      </c>
      <c r="P171">
        <v>6.4960599999999999</v>
      </c>
      <c r="Q171">
        <v>0.24726999999999999</v>
      </c>
      <c r="R171" s="5">
        <v>2.6455500000000001</v>
      </c>
      <c r="S171">
        <v>7.8</v>
      </c>
      <c r="T171">
        <v>4.25</v>
      </c>
      <c r="U171">
        <v>0.5</v>
      </c>
      <c r="V171">
        <v>9.5899999999999996E-3</v>
      </c>
      <c r="W171">
        <v>0.09</v>
      </c>
      <c r="X171" s="2" t="s">
        <v>848</v>
      </c>
      <c r="Y171" s="1" t="s">
        <v>849</v>
      </c>
      <c r="Z171" s="3" t="s">
        <v>850</v>
      </c>
      <c r="AA171">
        <v>40</v>
      </c>
      <c r="AB171" s="1" t="s">
        <v>810</v>
      </c>
      <c r="AC171" t="s">
        <v>847</v>
      </c>
    </row>
    <row r="172" spans="1:29" x14ac:dyDescent="0.25">
      <c r="A172" s="1" t="s">
        <v>851</v>
      </c>
      <c r="B172" t="s">
        <v>852</v>
      </c>
      <c r="C172" t="s">
        <v>846</v>
      </c>
      <c r="D172" t="str">
        <f>HYPERLINK("http://image.bazic.com/17010.jpg","CLICK HERE")</f>
        <v>CLICK HERE</v>
      </c>
      <c r="E172" s="6">
        <v>2.99</v>
      </c>
      <c r="F172" s="7">
        <v>1.2</v>
      </c>
      <c r="G172" s="4">
        <v>144</v>
      </c>
      <c r="H172" s="5">
        <v>24</v>
      </c>
      <c r="I172">
        <v>25</v>
      </c>
      <c r="J172">
        <v>8.7007899999999996</v>
      </c>
      <c r="K172">
        <v>13.779500000000001</v>
      </c>
      <c r="L172">
        <v>1.7345600000000001</v>
      </c>
      <c r="M172">
        <v>17.923580000000001</v>
      </c>
      <c r="N172" s="4">
        <v>8.1102399999999992</v>
      </c>
      <c r="O172">
        <v>8.1102399999999992</v>
      </c>
      <c r="P172">
        <v>6.4960599999999999</v>
      </c>
      <c r="Q172">
        <v>0.24726999999999999</v>
      </c>
      <c r="R172" s="5">
        <v>2.6455500000000001</v>
      </c>
      <c r="S172">
        <v>7.8</v>
      </c>
      <c r="T172">
        <v>4.25</v>
      </c>
      <c r="U172">
        <v>0.5</v>
      </c>
      <c r="V172">
        <v>9.5899999999999996E-3</v>
      </c>
      <c r="W172">
        <v>0.09</v>
      </c>
      <c r="X172" s="2" t="s">
        <v>853</v>
      </c>
      <c r="Y172" s="1" t="s">
        <v>854</v>
      </c>
      <c r="Z172" s="3" t="s">
        <v>855</v>
      </c>
      <c r="AA172">
        <v>40</v>
      </c>
      <c r="AB172" s="1" t="s">
        <v>810</v>
      </c>
      <c r="AC172" t="s">
        <v>847</v>
      </c>
    </row>
    <row r="173" spans="1:29" x14ac:dyDescent="0.25">
      <c r="A173" s="1" t="s">
        <v>856</v>
      </c>
      <c r="B173" t="s">
        <v>857</v>
      </c>
      <c r="C173" t="s">
        <v>846</v>
      </c>
      <c r="D173" t="str">
        <f>HYPERLINK("http://image.bazic.com/17011.jpg","CLICK HERE")</f>
        <v>CLICK HERE</v>
      </c>
      <c r="E173" s="6">
        <v>3.99</v>
      </c>
      <c r="F173" s="7">
        <v>1.95</v>
      </c>
      <c r="G173" s="4">
        <v>72</v>
      </c>
      <c r="H173" s="5">
        <v>12</v>
      </c>
      <c r="I173">
        <v>17.559100000000001</v>
      </c>
      <c r="J173">
        <v>8.7007899999999996</v>
      </c>
      <c r="K173">
        <v>13.779500000000001</v>
      </c>
      <c r="L173">
        <v>1.2182900000000001</v>
      </c>
      <c r="M173">
        <v>13.4482</v>
      </c>
      <c r="N173" s="4">
        <v>8.1102399999999992</v>
      </c>
      <c r="O173">
        <v>5.6299200000000003</v>
      </c>
      <c r="P173">
        <v>6.4960599999999999</v>
      </c>
      <c r="Q173">
        <v>0.17165</v>
      </c>
      <c r="R173" s="5">
        <v>1.9951829999999999</v>
      </c>
      <c r="S173">
        <v>7.8</v>
      </c>
      <c r="T173">
        <v>5.35</v>
      </c>
      <c r="U173">
        <v>0.5</v>
      </c>
      <c r="V173">
        <v>1.208E-2</v>
      </c>
      <c r="W173">
        <v>0.13700000000000001</v>
      </c>
      <c r="X173" s="2" t="s">
        <v>858</v>
      </c>
      <c r="Y173" s="1" t="s">
        <v>859</v>
      </c>
      <c r="Z173" s="3" t="s">
        <v>860</v>
      </c>
      <c r="AA173">
        <v>50</v>
      </c>
      <c r="AB173" s="1" t="s">
        <v>810</v>
      </c>
      <c r="AC173" t="s">
        <v>847</v>
      </c>
    </row>
    <row r="174" spans="1:29" x14ac:dyDescent="0.25">
      <c r="A174" s="1" t="s">
        <v>861</v>
      </c>
      <c r="B174" t="s">
        <v>862</v>
      </c>
      <c r="C174" t="s">
        <v>846</v>
      </c>
      <c r="D174" t="str">
        <f>HYPERLINK("http://image.bazic.com/17012.jpg","CLICK HERE")</f>
        <v>CLICK HERE</v>
      </c>
      <c r="E174" s="6">
        <v>2.99</v>
      </c>
      <c r="F174" s="7">
        <v>1.5</v>
      </c>
      <c r="G174" s="4">
        <v>144</v>
      </c>
      <c r="H174" s="5">
        <v>24</v>
      </c>
      <c r="I174">
        <v>23.031500000000001</v>
      </c>
      <c r="J174">
        <v>8.7007899999999996</v>
      </c>
      <c r="K174">
        <v>16.1417</v>
      </c>
      <c r="L174">
        <v>1.87192</v>
      </c>
      <c r="M174">
        <v>18.629059999999999</v>
      </c>
      <c r="N174" s="4">
        <v>8.1102399999999992</v>
      </c>
      <c r="O174">
        <v>7.4803100000000002</v>
      </c>
      <c r="P174">
        <v>7.6771700000000003</v>
      </c>
      <c r="Q174">
        <v>0.26952999999999999</v>
      </c>
      <c r="R174" s="5">
        <v>2.7337319999999998</v>
      </c>
      <c r="S174">
        <v>7.8</v>
      </c>
      <c r="T174">
        <v>4</v>
      </c>
      <c r="U174">
        <v>0.5</v>
      </c>
      <c r="V174">
        <v>9.0299999999999998E-3</v>
      </c>
      <c r="W174">
        <v>9.5000000000000001E-2</v>
      </c>
      <c r="X174" s="2" t="s">
        <v>863</v>
      </c>
      <c r="Y174" s="1" t="s">
        <v>864</v>
      </c>
      <c r="Z174" s="3" t="s">
        <v>865</v>
      </c>
      <c r="AA174">
        <v>36</v>
      </c>
      <c r="AB174" s="1" t="s">
        <v>810</v>
      </c>
      <c r="AC174" t="s">
        <v>847</v>
      </c>
    </row>
    <row r="175" spans="1:29" x14ac:dyDescent="0.25">
      <c r="A175" s="1" t="s">
        <v>866</v>
      </c>
      <c r="B175" t="s">
        <v>867</v>
      </c>
      <c r="C175" t="s">
        <v>846</v>
      </c>
      <c r="D175" t="str">
        <f>HYPERLINK("http://image.bazic.com/17013.jpg","CLICK HERE")</f>
        <v>CLICK HERE</v>
      </c>
      <c r="E175" s="6">
        <v>2.99</v>
      </c>
      <c r="F175" s="7">
        <v>1.5</v>
      </c>
      <c r="G175" s="4">
        <v>144</v>
      </c>
      <c r="H175" s="5">
        <v>24</v>
      </c>
      <c r="I175">
        <v>23.031500000000001</v>
      </c>
      <c r="J175">
        <v>8.7007899999999996</v>
      </c>
      <c r="K175">
        <v>16.1417</v>
      </c>
      <c r="L175">
        <v>1.87192</v>
      </c>
      <c r="M175">
        <v>18.629059999999999</v>
      </c>
      <c r="N175" s="4">
        <v>8.1102399999999992</v>
      </c>
      <c r="O175">
        <v>7.4803100000000002</v>
      </c>
      <c r="P175">
        <v>7.6771700000000003</v>
      </c>
      <c r="Q175">
        <v>0.26952999999999999</v>
      </c>
      <c r="R175" s="5">
        <v>2.7337319999999998</v>
      </c>
      <c r="S175">
        <v>7.8</v>
      </c>
      <c r="T175">
        <v>4</v>
      </c>
      <c r="U175">
        <v>0.5</v>
      </c>
      <c r="V175">
        <v>9.0299999999999998E-3</v>
      </c>
      <c r="W175">
        <v>9.5000000000000001E-2</v>
      </c>
      <c r="X175" s="2" t="s">
        <v>868</v>
      </c>
      <c r="Y175" s="1" t="s">
        <v>869</v>
      </c>
      <c r="Z175" s="3" t="s">
        <v>870</v>
      </c>
      <c r="AA175">
        <v>36</v>
      </c>
      <c r="AB175" s="1" t="s">
        <v>810</v>
      </c>
      <c r="AC175" t="s">
        <v>847</v>
      </c>
    </row>
    <row r="176" spans="1:29" x14ac:dyDescent="0.25">
      <c r="A176" s="1" t="s">
        <v>871</v>
      </c>
      <c r="B176" t="s">
        <v>872</v>
      </c>
      <c r="C176" t="s">
        <v>846</v>
      </c>
      <c r="D176" t="str">
        <f>HYPERLINK("http://image.bazic.com/17014.jpg","CLICK HERE")</f>
        <v>CLICK HERE</v>
      </c>
      <c r="E176" s="6">
        <v>5.99</v>
      </c>
      <c r="F176" s="7">
        <v>2.85</v>
      </c>
      <c r="G176" s="4">
        <v>72</v>
      </c>
      <c r="H176" s="5">
        <v>12</v>
      </c>
      <c r="I176">
        <v>18.307099999999998</v>
      </c>
      <c r="J176">
        <v>8.7007899999999996</v>
      </c>
      <c r="K176">
        <v>15.3543</v>
      </c>
      <c r="L176">
        <v>1.4153500000000001</v>
      </c>
      <c r="M176">
        <v>16.9756</v>
      </c>
      <c r="N176" s="4">
        <v>8.1102399999999992</v>
      </c>
      <c r="O176">
        <v>5.9055099999999996</v>
      </c>
      <c r="P176">
        <v>7.2834599999999998</v>
      </c>
      <c r="Q176">
        <v>0.20188</v>
      </c>
      <c r="R176" s="5">
        <v>2.4912239999999999</v>
      </c>
      <c r="S176">
        <v>7.8</v>
      </c>
      <c r="T176">
        <v>5.75</v>
      </c>
      <c r="U176">
        <v>0.75</v>
      </c>
      <c r="V176">
        <v>1.9470000000000001E-2</v>
      </c>
      <c r="W176">
        <v>0.17899999999999999</v>
      </c>
      <c r="X176" s="2" t="s">
        <v>873</v>
      </c>
      <c r="Y176" s="1" t="s">
        <v>874</v>
      </c>
      <c r="Z176" s="3" t="s">
        <v>875</v>
      </c>
      <c r="AA176">
        <v>50</v>
      </c>
      <c r="AB176" s="1" t="s">
        <v>810</v>
      </c>
      <c r="AC176" t="s">
        <v>847</v>
      </c>
    </row>
    <row r="177" spans="1:29" x14ac:dyDescent="0.25">
      <c r="A177" s="1" t="s">
        <v>876</v>
      </c>
      <c r="B177" t="s">
        <v>877</v>
      </c>
      <c r="C177" t="s">
        <v>878</v>
      </c>
      <c r="D177" t="str">
        <f>HYPERLINK("http://image.bazic.com/17016.jpg","CLICK HERE")</f>
        <v>CLICK HERE</v>
      </c>
      <c r="E177" s="6">
        <v>2.99</v>
      </c>
      <c r="F177" s="7">
        <v>1.2</v>
      </c>
      <c r="G177" s="4">
        <v>144</v>
      </c>
      <c r="H177" s="5">
        <v>24</v>
      </c>
      <c r="I177">
        <v>19</v>
      </c>
      <c r="J177">
        <v>17.5</v>
      </c>
      <c r="K177">
        <v>8</v>
      </c>
      <c r="L177">
        <v>1.53935</v>
      </c>
      <c r="M177">
        <v>16.239999999999998</v>
      </c>
      <c r="N177" s="4">
        <v>8.5</v>
      </c>
      <c r="O177">
        <v>6</v>
      </c>
      <c r="P177">
        <v>7.5</v>
      </c>
      <c r="Q177">
        <v>0.22134999999999999</v>
      </c>
      <c r="R177" s="5">
        <v>2.4</v>
      </c>
      <c r="S177">
        <v>3.375</v>
      </c>
      <c r="T177">
        <v>0.67500000000000004</v>
      </c>
      <c r="U177">
        <v>7</v>
      </c>
      <c r="V177">
        <v>9.2300000000000004E-3</v>
      </c>
      <c r="W177">
        <v>0.08</v>
      </c>
      <c r="X177" s="2" t="s">
        <v>880</v>
      </c>
      <c r="Y177" s="1" t="s">
        <v>881</v>
      </c>
      <c r="Z177" s="3" t="s">
        <v>882</v>
      </c>
      <c r="AA177">
        <v>36</v>
      </c>
      <c r="AB177" s="1" t="s">
        <v>192</v>
      </c>
      <c r="AC177" t="s">
        <v>879</v>
      </c>
    </row>
    <row r="178" spans="1:29" x14ac:dyDescent="0.25">
      <c r="A178" s="1" t="s">
        <v>883</v>
      </c>
      <c r="B178" t="s">
        <v>884</v>
      </c>
      <c r="C178" t="s">
        <v>878</v>
      </c>
      <c r="D178" t="str">
        <f>HYPERLINK("http://image.bazic.com/17017.jpg","CLICK HERE")</f>
        <v>CLICK HERE</v>
      </c>
      <c r="E178" s="6">
        <v>2.99</v>
      </c>
      <c r="F178" s="7">
        <v>1.2</v>
      </c>
      <c r="G178" s="4">
        <v>144</v>
      </c>
      <c r="H178" s="5">
        <v>24</v>
      </c>
      <c r="I178">
        <v>19</v>
      </c>
      <c r="J178">
        <v>17.5</v>
      </c>
      <c r="K178">
        <v>8</v>
      </c>
      <c r="L178">
        <v>1.53935</v>
      </c>
      <c r="M178">
        <v>15.96</v>
      </c>
      <c r="N178" s="4">
        <v>8.5</v>
      </c>
      <c r="O178">
        <v>6</v>
      </c>
      <c r="P178">
        <v>7.5</v>
      </c>
      <c r="Q178">
        <v>0.22134999999999999</v>
      </c>
      <c r="R178" s="5">
        <v>2.1</v>
      </c>
      <c r="S178">
        <v>3.375</v>
      </c>
      <c r="T178">
        <v>0.67500000000000004</v>
      </c>
      <c r="U178">
        <v>7</v>
      </c>
      <c r="V178">
        <v>9.2300000000000004E-3</v>
      </c>
      <c r="W178">
        <v>0.08</v>
      </c>
      <c r="X178" s="2" t="s">
        <v>885</v>
      </c>
      <c r="Y178" s="1" t="s">
        <v>886</v>
      </c>
      <c r="Z178" s="3" t="s">
        <v>887</v>
      </c>
      <c r="AA178">
        <v>36</v>
      </c>
      <c r="AB178" s="1" t="s">
        <v>192</v>
      </c>
      <c r="AC178" t="s">
        <v>879</v>
      </c>
    </row>
    <row r="179" spans="1:29" x14ac:dyDescent="0.25">
      <c r="A179" s="1" t="s">
        <v>888</v>
      </c>
      <c r="B179" t="s">
        <v>889</v>
      </c>
      <c r="C179" t="s">
        <v>878</v>
      </c>
      <c r="D179" t="str">
        <f>HYPERLINK("http://image.bazic.com/17018.jpg","CLICK HERE")</f>
        <v>CLICK HERE</v>
      </c>
      <c r="E179" s="6">
        <v>2.99</v>
      </c>
      <c r="F179" s="7">
        <v>1.2</v>
      </c>
      <c r="G179" s="4">
        <v>144</v>
      </c>
      <c r="H179" s="5">
        <v>24</v>
      </c>
      <c r="I179">
        <v>19</v>
      </c>
      <c r="J179">
        <v>17.5</v>
      </c>
      <c r="K179">
        <v>8.25</v>
      </c>
      <c r="L179">
        <v>1.5874600000000001</v>
      </c>
      <c r="M179">
        <v>16.52</v>
      </c>
      <c r="N179" s="4">
        <v>8.5</v>
      </c>
      <c r="O179">
        <v>6.25</v>
      </c>
      <c r="P179">
        <v>7.5</v>
      </c>
      <c r="Q179">
        <v>0.23058000000000001</v>
      </c>
      <c r="R179" s="5">
        <v>2.4</v>
      </c>
      <c r="S179">
        <v>3.375</v>
      </c>
      <c r="T179">
        <v>0.67500000000000004</v>
      </c>
      <c r="U179">
        <v>7</v>
      </c>
      <c r="V179">
        <v>9.2300000000000004E-3</v>
      </c>
      <c r="W179">
        <v>0.08</v>
      </c>
      <c r="X179" s="2" t="s">
        <v>890</v>
      </c>
      <c r="Y179" s="1" t="s">
        <v>891</v>
      </c>
      <c r="Z179" s="3" t="s">
        <v>892</v>
      </c>
      <c r="AA179">
        <v>36</v>
      </c>
      <c r="AB179" s="1" t="s">
        <v>192</v>
      </c>
      <c r="AC179" t="s">
        <v>879</v>
      </c>
    </row>
    <row r="180" spans="1:29" x14ac:dyDescent="0.25">
      <c r="A180" s="1" t="s">
        <v>893</v>
      </c>
      <c r="B180" t="s">
        <v>894</v>
      </c>
      <c r="C180" t="s">
        <v>895</v>
      </c>
      <c r="D180" t="str">
        <f>HYPERLINK("http://image.bazic.com/1702.jpg","CLICK HERE")</f>
        <v>CLICK HERE</v>
      </c>
      <c r="E180" s="6">
        <v>2.99</v>
      </c>
      <c r="F180" s="7">
        <v>1.2</v>
      </c>
      <c r="G180" s="4">
        <v>144</v>
      </c>
      <c r="H180" s="5">
        <v>24</v>
      </c>
      <c r="I180">
        <v>24.5</v>
      </c>
      <c r="J180">
        <v>8.5</v>
      </c>
      <c r="K180">
        <v>10.5</v>
      </c>
      <c r="L180">
        <v>1.2654099999999999</v>
      </c>
      <c r="M180">
        <v>14.92</v>
      </c>
      <c r="N180" s="4">
        <v>8</v>
      </c>
      <c r="O180">
        <v>8</v>
      </c>
      <c r="P180">
        <v>4.75</v>
      </c>
      <c r="Q180">
        <v>0.17593</v>
      </c>
      <c r="R180" s="5">
        <v>2.2999999999999998</v>
      </c>
      <c r="S180">
        <v>3</v>
      </c>
      <c r="T180">
        <v>0.75</v>
      </c>
      <c r="U180">
        <v>7.5</v>
      </c>
      <c r="V180">
        <v>9.7699999999999992E-3</v>
      </c>
      <c r="W180">
        <v>0.08</v>
      </c>
      <c r="X180" s="2" t="s">
        <v>896</v>
      </c>
      <c r="Y180" s="1" t="s">
        <v>897</v>
      </c>
      <c r="Z180" s="3" t="s">
        <v>898</v>
      </c>
      <c r="AA180">
        <v>42</v>
      </c>
      <c r="AB180" s="1" t="s">
        <v>810</v>
      </c>
      <c r="AC180" t="s">
        <v>38</v>
      </c>
    </row>
    <row r="181" spans="1:29" x14ac:dyDescent="0.25">
      <c r="A181" s="1" t="s">
        <v>899</v>
      </c>
      <c r="B181" t="s">
        <v>900</v>
      </c>
      <c r="C181" t="s">
        <v>846</v>
      </c>
      <c r="D181" t="str">
        <f>HYPERLINK("http://image.bazic.com/17026.jpg","CLICK HERE")</f>
        <v>CLICK HERE</v>
      </c>
      <c r="E181" s="6">
        <v>2.99</v>
      </c>
      <c r="F181" s="7">
        <v>1.05</v>
      </c>
      <c r="G181" s="4">
        <v>144</v>
      </c>
      <c r="H181" s="5">
        <v>24</v>
      </c>
      <c r="I181">
        <v>27</v>
      </c>
      <c r="J181">
        <v>9.5</v>
      </c>
      <c r="K181">
        <v>10.25</v>
      </c>
      <c r="L181">
        <v>1.52149</v>
      </c>
      <c r="M181">
        <v>17.079999999999998</v>
      </c>
      <c r="N181" s="4">
        <v>8.5</v>
      </c>
      <c r="O181">
        <v>8.75</v>
      </c>
      <c r="P181">
        <v>4.5</v>
      </c>
      <c r="Q181">
        <v>0.19369</v>
      </c>
      <c r="R181" s="5">
        <v>2.64</v>
      </c>
      <c r="S181">
        <v>3.327</v>
      </c>
      <c r="T181">
        <v>0.63</v>
      </c>
      <c r="U181">
        <v>8.2089999999999996</v>
      </c>
      <c r="V181">
        <v>9.9600000000000001E-3</v>
      </c>
      <c r="W181">
        <v>0.1</v>
      </c>
      <c r="X181" s="2" t="s">
        <v>901</v>
      </c>
      <c r="Y181" s="1" t="s">
        <v>902</v>
      </c>
      <c r="Z181" s="3" t="s">
        <v>903</v>
      </c>
      <c r="AA181">
        <v>42</v>
      </c>
      <c r="AB181" s="1" t="s">
        <v>810</v>
      </c>
      <c r="AC181" t="s">
        <v>38</v>
      </c>
    </row>
    <row r="182" spans="1:29" x14ac:dyDescent="0.25">
      <c r="A182" s="1" t="s">
        <v>904</v>
      </c>
      <c r="B182" t="s">
        <v>905</v>
      </c>
      <c r="C182" t="s">
        <v>846</v>
      </c>
      <c r="D182" t="str">
        <f>HYPERLINK("http://image.bazic.com/17027.jpg","CLICK HERE")</f>
        <v>CLICK HERE</v>
      </c>
      <c r="E182" s="6">
        <v>2.99</v>
      </c>
      <c r="F182" s="7">
        <v>1.05</v>
      </c>
      <c r="G182" s="4">
        <v>144</v>
      </c>
      <c r="H182" s="5">
        <v>24</v>
      </c>
      <c r="I182">
        <v>27</v>
      </c>
      <c r="J182">
        <v>9.25</v>
      </c>
      <c r="K182">
        <v>10</v>
      </c>
      <c r="L182">
        <v>1.4453100000000001</v>
      </c>
      <c r="M182">
        <v>17.14</v>
      </c>
      <c r="N182" s="4">
        <v>8.75</v>
      </c>
      <c r="O182">
        <v>8.75</v>
      </c>
      <c r="P182">
        <v>4.5</v>
      </c>
      <c r="Q182">
        <v>0.19938</v>
      </c>
      <c r="R182" s="5">
        <v>2.66</v>
      </c>
      <c r="S182">
        <v>3.327</v>
      </c>
      <c r="T182">
        <v>0.63</v>
      </c>
      <c r="U182">
        <v>8.2089999999999996</v>
      </c>
      <c r="V182">
        <v>9.9600000000000001E-3</v>
      </c>
      <c r="W182">
        <v>0.1</v>
      </c>
      <c r="X182" s="2" t="s">
        <v>906</v>
      </c>
      <c r="Y182" s="1" t="s">
        <v>907</v>
      </c>
      <c r="Z182" s="3" t="s">
        <v>908</v>
      </c>
      <c r="AA182">
        <v>42</v>
      </c>
      <c r="AB182" s="1" t="s">
        <v>810</v>
      </c>
      <c r="AC182" t="s">
        <v>38</v>
      </c>
    </row>
    <row r="183" spans="1:29" x14ac:dyDescent="0.25">
      <c r="A183" s="1" t="s">
        <v>909</v>
      </c>
      <c r="B183" t="s">
        <v>910</v>
      </c>
      <c r="C183" t="s">
        <v>846</v>
      </c>
      <c r="D183" t="str">
        <f>HYPERLINK("http://image.bazic.com/17028.jpg","CLICK HERE")</f>
        <v>CLICK HERE</v>
      </c>
      <c r="E183" s="6">
        <v>2.99</v>
      </c>
      <c r="F183" s="7">
        <v>1.05</v>
      </c>
      <c r="G183" s="4">
        <v>144</v>
      </c>
      <c r="H183" s="5">
        <v>24</v>
      </c>
      <c r="I183">
        <v>27</v>
      </c>
      <c r="J183">
        <v>9.25</v>
      </c>
      <c r="K183">
        <v>10</v>
      </c>
      <c r="L183">
        <v>1.4453100000000001</v>
      </c>
      <c r="M183">
        <v>17.04</v>
      </c>
      <c r="N183" s="4">
        <v>8.75</v>
      </c>
      <c r="O183">
        <v>8.75</v>
      </c>
      <c r="P183">
        <v>4.5</v>
      </c>
      <c r="Q183">
        <v>0.19938</v>
      </c>
      <c r="R183" s="5">
        <v>2.64</v>
      </c>
      <c r="S183">
        <v>3.327</v>
      </c>
      <c r="T183">
        <v>0.63</v>
      </c>
      <c r="U183">
        <v>8.2089999999999996</v>
      </c>
      <c r="V183">
        <v>9.9600000000000001E-3</v>
      </c>
      <c r="W183">
        <v>0.1</v>
      </c>
      <c r="X183" s="2" t="s">
        <v>911</v>
      </c>
      <c r="Y183" s="1" t="s">
        <v>912</v>
      </c>
      <c r="Z183" s="3" t="s">
        <v>913</v>
      </c>
      <c r="AA183">
        <v>42</v>
      </c>
      <c r="AB183" s="1" t="s">
        <v>810</v>
      </c>
      <c r="AC183" t="s">
        <v>38</v>
      </c>
    </row>
    <row r="184" spans="1:29" x14ac:dyDescent="0.25">
      <c r="A184" s="1" t="s">
        <v>914</v>
      </c>
      <c r="B184" t="s">
        <v>915</v>
      </c>
      <c r="C184" t="s">
        <v>895</v>
      </c>
      <c r="D184" t="str">
        <f>HYPERLINK("http://image.bazic.com/1703.jpg","CLICK HERE")</f>
        <v>CLICK HERE</v>
      </c>
      <c r="E184" s="6">
        <v>2.99</v>
      </c>
      <c r="F184" s="7">
        <v>1.2</v>
      </c>
      <c r="G184" s="4">
        <v>144</v>
      </c>
      <c r="H184" s="5">
        <v>24</v>
      </c>
      <c r="I184">
        <v>22.5</v>
      </c>
      <c r="J184">
        <v>8.5</v>
      </c>
      <c r="K184">
        <v>11.25</v>
      </c>
      <c r="L184">
        <v>1.24512</v>
      </c>
      <c r="M184">
        <v>15.94</v>
      </c>
      <c r="N184" s="4">
        <v>8</v>
      </c>
      <c r="O184">
        <v>7.5</v>
      </c>
      <c r="P184">
        <v>5.25</v>
      </c>
      <c r="Q184">
        <v>0.18229000000000001</v>
      </c>
      <c r="R184" s="5">
        <v>2.48</v>
      </c>
      <c r="S184">
        <v>2.992</v>
      </c>
      <c r="T184">
        <v>0.63</v>
      </c>
      <c r="U184">
        <v>7.4210000000000003</v>
      </c>
      <c r="V184">
        <v>8.0999999999999996E-3</v>
      </c>
      <c r="W184">
        <v>0.08</v>
      </c>
      <c r="X184" s="2" t="s">
        <v>916</v>
      </c>
      <c r="Y184" s="1" t="s">
        <v>917</v>
      </c>
      <c r="Z184" s="3" t="s">
        <v>918</v>
      </c>
      <c r="AA184">
        <v>54</v>
      </c>
      <c r="AB184" s="1" t="s">
        <v>810</v>
      </c>
      <c r="AC184" t="s">
        <v>38</v>
      </c>
    </row>
    <row r="185" spans="1:29" x14ac:dyDescent="0.25">
      <c r="A185" s="1" t="s">
        <v>919</v>
      </c>
      <c r="B185" t="s">
        <v>920</v>
      </c>
      <c r="C185" t="s">
        <v>846</v>
      </c>
      <c r="D185" t="str">
        <f>HYPERLINK("http://image.bazic.com/17030.jpg","CLICK HERE")</f>
        <v>CLICK HERE</v>
      </c>
      <c r="E185" s="6">
        <v>2.99</v>
      </c>
      <c r="F185" s="7">
        <v>1.05</v>
      </c>
      <c r="G185" s="4">
        <v>144</v>
      </c>
      <c r="H185" s="5">
        <v>24</v>
      </c>
      <c r="I185">
        <v>26.75</v>
      </c>
      <c r="J185">
        <v>9.5</v>
      </c>
      <c r="K185">
        <v>10</v>
      </c>
      <c r="L185">
        <v>1.4706300000000001</v>
      </c>
      <c r="M185">
        <v>17.02</v>
      </c>
      <c r="N185" s="4">
        <v>8.75</v>
      </c>
      <c r="O185">
        <v>8.75</v>
      </c>
      <c r="P185">
        <v>4.5</v>
      </c>
      <c r="Q185">
        <v>0.19938</v>
      </c>
      <c r="R185" s="5">
        <v>2.64</v>
      </c>
      <c r="S185">
        <v>3.3125</v>
      </c>
      <c r="T185">
        <v>0.6875</v>
      </c>
      <c r="U185">
        <v>8.25</v>
      </c>
      <c r="V185">
        <v>1.0869999999999999E-2</v>
      </c>
      <c r="W185">
        <v>0.1</v>
      </c>
      <c r="X185" s="2" t="s">
        <v>921</v>
      </c>
      <c r="Y185" s="1" t="s">
        <v>922</v>
      </c>
      <c r="Z185" s="3" t="s">
        <v>923</v>
      </c>
      <c r="AA185">
        <v>42</v>
      </c>
      <c r="AB185" s="1" t="s">
        <v>810</v>
      </c>
      <c r="AC185" t="s">
        <v>38</v>
      </c>
    </row>
    <row r="186" spans="1:29" x14ac:dyDescent="0.25">
      <c r="A186" s="1" t="s">
        <v>924</v>
      </c>
      <c r="B186" t="s">
        <v>925</v>
      </c>
      <c r="C186" t="s">
        <v>926</v>
      </c>
      <c r="D186" t="str">
        <f>HYPERLINK("http://image.bazic.com/17031.jpg","CLICK HERE")</f>
        <v>CLICK HERE</v>
      </c>
      <c r="E186" s="6">
        <v>2.99</v>
      </c>
      <c r="F186" s="7">
        <v>1.2</v>
      </c>
      <c r="G186" s="4">
        <v>144</v>
      </c>
      <c r="H186" s="5">
        <v>24</v>
      </c>
      <c r="I186">
        <v>25</v>
      </c>
      <c r="J186">
        <v>8.7007899999999996</v>
      </c>
      <c r="K186">
        <v>13.779500000000001</v>
      </c>
      <c r="L186">
        <v>1.7345600000000001</v>
      </c>
      <c r="M186">
        <v>19.400700000000001</v>
      </c>
      <c r="N186" s="4">
        <v>8.1102399999999992</v>
      </c>
      <c r="O186">
        <v>8.1102399999999992</v>
      </c>
      <c r="P186">
        <v>6.4960599999999999</v>
      </c>
      <c r="Q186">
        <v>0.24726999999999999</v>
      </c>
      <c r="R186" s="5">
        <v>2.8660100000000002</v>
      </c>
      <c r="S186">
        <v>7.8</v>
      </c>
      <c r="T186">
        <v>4.25</v>
      </c>
      <c r="U186">
        <v>0.5</v>
      </c>
      <c r="V186">
        <v>9.5899999999999996E-3</v>
      </c>
      <c r="W186">
        <v>9.9000000000000005E-2</v>
      </c>
      <c r="X186" s="2" t="s">
        <v>927</v>
      </c>
      <c r="Y186" s="1" t="s">
        <v>928</v>
      </c>
      <c r="Z186" s="3" t="s">
        <v>929</v>
      </c>
      <c r="AA186">
        <v>40</v>
      </c>
      <c r="AB186" s="1" t="s">
        <v>810</v>
      </c>
      <c r="AC186" t="s">
        <v>847</v>
      </c>
    </row>
    <row r="187" spans="1:29" x14ac:dyDescent="0.25">
      <c r="A187" s="1" t="s">
        <v>930</v>
      </c>
      <c r="B187" t="s">
        <v>931</v>
      </c>
      <c r="C187" t="s">
        <v>926</v>
      </c>
      <c r="D187" t="str">
        <f>HYPERLINK("http://image.bazic.com/17032.jpg","CLICK HERE")</f>
        <v>CLICK HERE</v>
      </c>
      <c r="E187" s="6">
        <v>2.99</v>
      </c>
      <c r="F187" s="7">
        <v>1.2</v>
      </c>
      <c r="G187" s="4">
        <v>144</v>
      </c>
      <c r="H187" s="5">
        <v>24</v>
      </c>
      <c r="I187">
        <v>25</v>
      </c>
      <c r="J187">
        <v>8.7007899999999996</v>
      </c>
      <c r="K187">
        <v>13.779500000000001</v>
      </c>
      <c r="L187">
        <v>1.7345600000000001</v>
      </c>
      <c r="M187">
        <v>19.400700000000001</v>
      </c>
      <c r="N187" s="4">
        <v>8.1102399999999992</v>
      </c>
      <c r="O187">
        <v>8.1102399999999992</v>
      </c>
      <c r="P187">
        <v>6.4960599999999999</v>
      </c>
      <c r="Q187">
        <v>0.24726999999999999</v>
      </c>
      <c r="R187" s="5">
        <v>2.8660100000000002</v>
      </c>
      <c r="S187">
        <v>7.8</v>
      </c>
      <c r="T187">
        <v>4.25</v>
      </c>
      <c r="U187">
        <v>0.5</v>
      </c>
      <c r="V187">
        <v>9.5899999999999996E-3</v>
      </c>
      <c r="W187">
        <v>9.9000000000000005E-2</v>
      </c>
      <c r="X187" s="2" t="s">
        <v>932</v>
      </c>
      <c r="Y187" s="1" t="s">
        <v>933</v>
      </c>
      <c r="Z187" s="3" t="s">
        <v>934</v>
      </c>
      <c r="AA187">
        <v>40</v>
      </c>
      <c r="AB187" s="1" t="s">
        <v>810</v>
      </c>
      <c r="AC187" t="s">
        <v>847</v>
      </c>
    </row>
    <row r="188" spans="1:29" x14ac:dyDescent="0.25">
      <c r="A188" s="1" t="s">
        <v>935</v>
      </c>
      <c r="B188" t="s">
        <v>936</v>
      </c>
      <c r="C188" t="s">
        <v>926</v>
      </c>
      <c r="D188" t="str">
        <f>HYPERLINK("http://image.bazic.com/17033.jpg","CLICK HERE")</f>
        <v>CLICK HERE</v>
      </c>
      <c r="E188" s="6">
        <v>2.99</v>
      </c>
      <c r="F188" s="7">
        <v>1.2</v>
      </c>
      <c r="G188" s="4">
        <v>144</v>
      </c>
      <c r="H188" s="5">
        <v>24</v>
      </c>
      <c r="I188">
        <v>25</v>
      </c>
      <c r="J188">
        <v>8.7007899999999996</v>
      </c>
      <c r="K188">
        <v>13.779500000000001</v>
      </c>
      <c r="L188">
        <v>1.7345600000000001</v>
      </c>
      <c r="M188">
        <v>19.400700000000001</v>
      </c>
      <c r="N188" s="4">
        <v>8.1102399999999992</v>
      </c>
      <c r="O188">
        <v>8.1102399999999992</v>
      </c>
      <c r="P188">
        <v>6.4960599999999999</v>
      </c>
      <c r="Q188">
        <v>0.24726999999999999</v>
      </c>
      <c r="R188" s="5">
        <v>2.8660100000000002</v>
      </c>
      <c r="S188">
        <v>7.8</v>
      </c>
      <c r="T188">
        <v>4.25</v>
      </c>
      <c r="U188">
        <v>0.5</v>
      </c>
      <c r="V188">
        <v>9.5899999999999996E-3</v>
      </c>
      <c r="W188">
        <v>9.9000000000000005E-2</v>
      </c>
      <c r="X188" s="2" t="s">
        <v>937</v>
      </c>
      <c r="Y188" s="1" t="s">
        <v>938</v>
      </c>
      <c r="Z188" s="3" t="s">
        <v>939</v>
      </c>
      <c r="AA188">
        <v>40</v>
      </c>
      <c r="AB188" s="1" t="s">
        <v>810</v>
      </c>
      <c r="AC188" t="s">
        <v>847</v>
      </c>
    </row>
    <row r="189" spans="1:29" x14ac:dyDescent="0.25">
      <c r="A189" s="1" t="s">
        <v>940</v>
      </c>
      <c r="B189" t="s">
        <v>941</v>
      </c>
      <c r="C189" t="s">
        <v>926</v>
      </c>
      <c r="D189" t="str">
        <f>HYPERLINK("http://image.bazic.com/17034.jpg","CLICK HERE")</f>
        <v>CLICK HERE</v>
      </c>
      <c r="E189" s="6">
        <v>2.99</v>
      </c>
      <c r="F189" s="7">
        <v>1.2</v>
      </c>
      <c r="G189" s="4">
        <v>144</v>
      </c>
      <c r="H189" s="5">
        <v>24</v>
      </c>
      <c r="I189">
        <v>25</v>
      </c>
      <c r="J189">
        <v>8.7007899999999996</v>
      </c>
      <c r="K189">
        <v>13.779500000000001</v>
      </c>
      <c r="L189">
        <v>1.7345600000000001</v>
      </c>
      <c r="M189">
        <v>19.400700000000001</v>
      </c>
      <c r="N189" s="4">
        <v>8.1102399999999992</v>
      </c>
      <c r="O189">
        <v>8.1102399999999992</v>
      </c>
      <c r="P189">
        <v>6.4960599999999999</v>
      </c>
      <c r="Q189">
        <v>0.24726999999999999</v>
      </c>
      <c r="R189" s="5">
        <v>2.8660100000000002</v>
      </c>
      <c r="S189">
        <v>7.8</v>
      </c>
      <c r="T189">
        <v>4.25</v>
      </c>
      <c r="U189">
        <v>0.5</v>
      </c>
      <c r="V189">
        <v>9.5899999999999996E-3</v>
      </c>
      <c r="W189">
        <v>9.9000000000000005E-2</v>
      </c>
      <c r="X189" s="2" t="s">
        <v>942</v>
      </c>
      <c r="Y189" s="1" t="s">
        <v>943</v>
      </c>
      <c r="Z189" s="3" t="s">
        <v>944</v>
      </c>
      <c r="AA189">
        <v>40</v>
      </c>
      <c r="AB189" s="1" t="s">
        <v>810</v>
      </c>
      <c r="AC189" t="s">
        <v>847</v>
      </c>
    </row>
    <row r="190" spans="1:29" x14ac:dyDescent="0.25">
      <c r="A190" s="1" t="s">
        <v>945</v>
      </c>
      <c r="B190" t="s">
        <v>946</v>
      </c>
      <c r="C190" t="s">
        <v>878</v>
      </c>
      <c r="D190" t="str">
        <f>HYPERLINK("http://image.bazic.com/17035.jpg","CLICK HERE")</f>
        <v>CLICK HERE</v>
      </c>
      <c r="E190" s="6">
        <v>3.99</v>
      </c>
      <c r="F190" s="7">
        <v>1.2</v>
      </c>
      <c r="G190" s="4">
        <v>144</v>
      </c>
      <c r="H190" s="5">
        <v>24</v>
      </c>
      <c r="I190">
        <v>15.25</v>
      </c>
      <c r="J190">
        <v>9</v>
      </c>
      <c r="K190">
        <v>11.5</v>
      </c>
      <c r="L190">
        <v>0.91341000000000006</v>
      </c>
      <c r="M190">
        <v>12.66</v>
      </c>
      <c r="N190" s="4">
        <v>8.25</v>
      </c>
      <c r="O190">
        <v>7.25</v>
      </c>
      <c r="P190">
        <v>3.5</v>
      </c>
      <c r="Q190">
        <v>0.12114999999999999</v>
      </c>
      <c r="R190" s="5">
        <v>1.92</v>
      </c>
      <c r="S190">
        <v>2.5625</v>
      </c>
      <c r="T190">
        <v>0.375</v>
      </c>
      <c r="U190">
        <v>8</v>
      </c>
      <c r="V190">
        <v>4.45E-3</v>
      </c>
      <c r="W190">
        <v>7.0999999999999994E-2</v>
      </c>
      <c r="X190" s="2" t="s">
        <v>947</v>
      </c>
      <c r="Y190" s="1" t="s">
        <v>948</v>
      </c>
      <c r="Z190" s="3" t="s">
        <v>949</v>
      </c>
      <c r="AA190">
        <v>78</v>
      </c>
      <c r="AB190" s="1" t="s">
        <v>192</v>
      </c>
      <c r="AC190" t="s">
        <v>38</v>
      </c>
    </row>
    <row r="191" spans="1:29" x14ac:dyDescent="0.25">
      <c r="A191" s="1" t="s">
        <v>950</v>
      </c>
      <c r="B191" t="s">
        <v>951</v>
      </c>
      <c r="C191" t="s">
        <v>878</v>
      </c>
      <c r="D191" t="str">
        <f>HYPERLINK("http://image.bazic.com/17036.jpg","CLICK HERE")</f>
        <v>CLICK HERE</v>
      </c>
      <c r="E191" s="6">
        <v>7.99</v>
      </c>
      <c r="F191" s="7">
        <v>3.75</v>
      </c>
      <c r="G191" s="4">
        <v>144</v>
      </c>
      <c r="H191" s="5">
        <v>12</v>
      </c>
      <c r="I191">
        <v>13.5</v>
      </c>
      <c r="J191">
        <v>12</v>
      </c>
      <c r="K191">
        <v>12.5</v>
      </c>
      <c r="L191">
        <v>1.17188</v>
      </c>
      <c r="M191">
        <v>26.96</v>
      </c>
      <c r="N191" s="4">
        <v>13</v>
      </c>
      <c r="O191">
        <v>4</v>
      </c>
      <c r="P191">
        <v>2.75</v>
      </c>
      <c r="Q191">
        <v>8.276E-2</v>
      </c>
      <c r="R191" s="5">
        <v>2.14</v>
      </c>
      <c r="S191">
        <v>3.375</v>
      </c>
      <c r="T191">
        <v>0.375</v>
      </c>
      <c r="U191">
        <v>7.0625</v>
      </c>
      <c r="V191">
        <v>5.1700000000000001E-3</v>
      </c>
      <c r="W191">
        <v>0.16800000000000001</v>
      </c>
      <c r="X191" s="2" t="s">
        <v>952</v>
      </c>
      <c r="Y191" s="1" t="s">
        <v>953</v>
      </c>
      <c r="Z191" s="3" t="s">
        <v>954</v>
      </c>
      <c r="AA191">
        <v>78</v>
      </c>
      <c r="AB191" s="1" t="s">
        <v>192</v>
      </c>
      <c r="AC191" t="s">
        <v>38</v>
      </c>
    </row>
    <row r="192" spans="1:29" x14ac:dyDescent="0.25">
      <c r="A192" s="1" t="s">
        <v>955</v>
      </c>
      <c r="B192" t="s">
        <v>956</v>
      </c>
      <c r="C192" t="s">
        <v>878</v>
      </c>
      <c r="D192" t="str">
        <f>HYPERLINK("http://image.bazic.com/17037.jpg","CLICK HERE")</f>
        <v>CLICK HERE</v>
      </c>
      <c r="E192" s="6">
        <v>2.99</v>
      </c>
      <c r="F192" s="7">
        <v>1.5</v>
      </c>
      <c r="G192" s="4">
        <v>144</v>
      </c>
      <c r="H192" s="5">
        <v>24</v>
      </c>
      <c r="I192">
        <v>23</v>
      </c>
      <c r="J192">
        <v>13</v>
      </c>
      <c r="K192">
        <v>12.75</v>
      </c>
      <c r="L192">
        <v>2.2061600000000001</v>
      </c>
      <c r="M192">
        <v>32.54</v>
      </c>
      <c r="N192" s="4">
        <v>12.5</v>
      </c>
      <c r="O192">
        <v>7.5</v>
      </c>
      <c r="P192">
        <v>6</v>
      </c>
      <c r="Q192">
        <v>0.32551999999999998</v>
      </c>
      <c r="R192" s="5">
        <v>5.14</v>
      </c>
      <c r="S192">
        <v>2.992</v>
      </c>
      <c r="T192">
        <v>0.86599999999999999</v>
      </c>
      <c r="U192">
        <v>6.89</v>
      </c>
      <c r="V192">
        <v>1.0330000000000001E-2</v>
      </c>
      <c r="W192">
        <v>0.2</v>
      </c>
      <c r="X192" s="2" t="s">
        <v>957</v>
      </c>
      <c r="Y192" s="1" t="s">
        <v>958</v>
      </c>
      <c r="Z192" s="3" t="s">
        <v>959</v>
      </c>
      <c r="AA192">
        <v>30</v>
      </c>
      <c r="AB192" s="1" t="s">
        <v>192</v>
      </c>
      <c r="AC192" t="s">
        <v>38</v>
      </c>
    </row>
    <row r="193" spans="1:29" x14ac:dyDescent="0.25">
      <c r="A193" s="1" t="s">
        <v>960</v>
      </c>
      <c r="B193" t="s">
        <v>961</v>
      </c>
      <c r="C193" t="s">
        <v>878</v>
      </c>
      <c r="D193" t="str">
        <f>HYPERLINK("http://image.bazic.com/17039.jpg","CLICK HERE")</f>
        <v>CLICK HERE</v>
      </c>
      <c r="E193" s="6">
        <v>5.99</v>
      </c>
      <c r="F193" s="7">
        <v>2.85</v>
      </c>
      <c r="G193" s="4">
        <v>72</v>
      </c>
      <c r="H193" s="5">
        <v>12</v>
      </c>
      <c r="I193">
        <v>22.75</v>
      </c>
      <c r="J193">
        <v>12</v>
      </c>
      <c r="K193">
        <v>12.75</v>
      </c>
      <c r="L193">
        <v>2.0143200000000001</v>
      </c>
      <c r="M193">
        <v>31.72</v>
      </c>
      <c r="N193" s="4">
        <v>11</v>
      </c>
      <c r="O193">
        <v>7.5</v>
      </c>
      <c r="P193">
        <v>5.75</v>
      </c>
      <c r="Q193">
        <v>0.27451999999999999</v>
      </c>
      <c r="R193" s="5">
        <v>5</v>
      </c>
      <c r="S193">
        <v>5.3940000000000001</v>
      </c>
      <c r="T193">
        <v>0.86599999999999999</v>
      </c>
      <c r="U193">
        <v>6.85</v>
      </c>
      <c r="V193">
        <v>1.8519999999999998E-2</v>
      </c>
      <c r="W193">
        <v>0.4</v>
      </c>
      <c r="X193" s="2" t="s">
        <v>962</v>
      </c>
      <c r="Y193" s="1" t="s">
        <v>963</v>
      </c>
      <c r="Z193" s="3" t="s">
        <v>964</v>
      </c>
      <c r="AA193">
        <v>30</v>
      </c>
      <c r="AB193" s="1" t="s">
        <v>192</v>
      </c>
      <c r="AC193" t="s">
        <v>38</v>
      </c>
    </row>
    <row r="194" spans="1:29" x14ac:dyDescent="0.25">
      <c r="A194" s="1" t="s">
        <v>965</v>
      </c>
      <c r="B194" t="s">
        <v>966</v>
      </c>
      <c r="C194" t="s">
        <v>895</v>
      </c>
      <c r="D194" t="str">
        <f>HYPERLINK("http://image.bazic.com/1704.jpg","CLICK HERE")</f>
        <v>CLICK HERE</v>
      </c>
      <c r="E194" s="6">
        <v>2.99</v>
      </c>
      <c r="F194" s="7">
        <v>1.2</v>
      </c>
      <c r="G194" s="4">
        <v>144</v>
      </c>
      <c r="H194" s="5">
        <v>24</v>
      </c>
      <c r="I194">
        <v>22.5</v>
      </c>
      <c r="J194">
        <v>8.5</v>
      </c>
      <c r="K194">
        <v>11.25</v>
      </c>
      <c r="L194">
        <v>1.24512</v>
      </c>
      <c r="M194">
        <v>16</v>
      </c>
      <c r="N194" s="4">
        <v>7.75</v>
      </c>
      <c r="O194">
        <v>7.25</v>
      </c>
      <c r="P194">
        <v>5</v>
      </c>
      <c r="Q194">
        <v>0.16258</v>
      </c>
      <c r="R194" s="5">
        <v>2.46</v>
      </c>
      <c r="S194">
        <v>2.992</v>
      </c>
      <c r="T194">
        <v>0.63</v>
      </c>
      <c r="U194">
        <v>7.4210000000000003</v>
      </c>
      <c r="V194">
        <v>8.0999999999999996E-3</v>
      </c>
      <c r="W194">
        <v>0.08</v>
      </c>
      <c r="X194" s="2" t="s">
        <v>967</v>
      </c>
      <c r="Y194" s="1" t="s">
        <v>968</v>
      </c>
      <c r="Z194" s="3" t="s">
        <v>969</v>
      </c>
      <c r="AA194">
        <v>54</v>
      </c>
      <c r="AB194" s="1" t="s">
        <v>810</v>
      </c>
      <c r="AC194" t="s">
        <v>38</v>
      </c>
    </row>
    <row r="195" spans="1:29" x14ac:dyDescent="0.25">
      <c r="A195" s="1" t="s">
        <v>970</v>
      </c>
      <c r="B195" t="s">
        <v>971</v>
      </c>
      <c r="C195" t="s">
        <v>809</v>
      </c>
      <c r="D195" t="str">
        <f>HYPERLINK("http://image.bazic.com/17040.jpg","CLICK HERE")</f>
        <v>CLICK HERE</v>
      </c>
      <c r="E195" s="6">
        <v>2.99</v>
      </c>
      <c r="F195" s="7">
        <v>1.2</v>
      </c>
      <c r="G195" s="4">
        <v>144</v>
      </c>
      <c r="H195" s="5">
        <v>24</v>
      </c>
      <c r="I195">
        <v>25</v>
      </c>
      <c r="J195">
        <v>10.629899999999999</v>
      </c>
      <c r="K195">
        <v>14.5669</v>
      </c>
      <c r="L195">
        <v>2.2402299999999999</v>
      </c>
      <c r="M195">
        <v>30.467890000000001</v>
      </c>
      <c r="N195" s="4">
        <v>10.039400000000001</v>
      </c>
      <c r="O195">
        <v>8.1102399999999992</v>
      </c>
      <c r="P195">
        <v>6.8897599999999999</v>
      </c>
      <c r="Q195">
        <v>0.32463999999999998</v>
      </c>
      <c r="R195" s="5">
        <v>4.6517540000000004</v>
      </c>
      <c r="S195">
        <v>7.8</v>
      </c>
      <c r="T195">
        <v>5</v>
      </c>
      <c r="U195">
        <v>0.5</v>
      </c>
      <c r="V195">
        <v>1.129E-2</v>
      </c>
      <c r="W195">
        <v>0.17</v>
      </c>
      <c r="X195" s="2" t="s">
        <v>972</v>
      </c>
      <c r="Y195" s="1" t="s">
        <v>973</v>
      </c>
      <c r="Z195" s="3" t="s">
        <v>974</v>
      </c>
      <c r="AA195">
        <v>30</v>
      </c>
      <c r="AB195" s="1" t="s">
        <v>810</v>
      </c>
      <c r="AC195" t="s">
        <v>847</v>
      </c>
    </row>
    <row r="196" spans="1:29" x14ac:dyDescent="0.25">
      <c r="A196" s="1" t="s">
        <v>975</v>
      </c>
      <c r="B196" t="s">
        <v>976</v>
      </c>
      <c r="C196" t="s">
        <v>846</v>
      </c>
      <c r="D196" t="str">
        <f>HYPERLINK("http://image.bazic.com/17041.jpg","CLICK HERE")</f>
        <v>CLICK HERE</v>
      </c>
      <c r="E196" s="6">
        <v>3.99</v>
      </c>
      <c r="F196" s="7">
        <v>1.95</v>
      </c>
      <c r="G196" s="4">
        <v>144</v>
      </c>
      <c r="H196" s="5">
        <v>12</v>
      </c>
      <c r="I196">
        <v>16.75</v>
      </c>
      <c r="J196">
        <v>11.75</v>
      </c>
      <c r="K196">
        <v>12.25</v>
      </c>
      <c r="L196">
        <v>1.39523</v>
      </c>
      <c r="M196">
        <v>18.48</v>
      </c>
      <c r="N196" s="4">
        <v>8</v>
      </c>
      <c r="O196">
        <v>5.5</v>
      </c>
      <c r="P196">
        <v>3.75</v>
      </c>
      <c r="Q196">
        <v>9.5490000000000005E-2</v>
      </c>
      <c r="R196" s="5">
        <v>1.42</v>
      </c>
      <c r="S196">
        <v>3.5</v>
      </c>
      <c r="T196">
        <v>0.59</v>
      </c>
      <c r="U196">
        <v>7.75</v>
      </c>
      <c r="V196">
        <v>9.2599999999999991E-3</v>
      </c>
      <c r="W196">
        <v>0.1</v>
      </c>
      <c r="X196" s="2" t="s">
        <v>977</v>
      </c>
      <c r="Y196" s="1" t="s">
        <v>978</v>
      </c>
      <c r="Z196" s="3" t="s">
        <v>979</v>
      </c>
      <c r="AA196">
        <v>54</v>
      </c>
      <c r="AB196" s="1" t="s">
        <v>810</v>
      </c>
      <c r="AC196" t="s">
        <v>38</v>
      </c>
    </row>
    <row r="197" spans="1:29" x14ac:dyDescent="0.25">
      <c r="A197" s="1" t="s">
        <v>980</v>
      </c>
      <c r="B197" t="s">
        <v>981</v>
      </c>
      <c r="C197" t="s">
        <v>809</v>
      </c>
      <c r="D197" t="str">
        <f>HYPERLINK("http://image.bazic.com/17042.jpg","CLICK HERE")</f>
        <v>CLICK HERE</v>
      </c>
      <c r="E197" s="6">
        <v>2.99</v>
      </c>
      <c r="F197" s="7">
        <v>1.2</v>
      </c>
      <c r="G197" s="4">
        <v>144</v>
      </c>
      <c r="H197" s="5">
        <v>24</v>
      </c>
      <c r="I197">
        <v>25</v>
      </c>
      <c r="J197">
        <v>10.629899999999999</v>
      </c>
      <c r="K197">
        <v>14.5669</v>
      </c>
      <c r="L197">
        <v>2.2402299999999999</v>
      </c>
      <c r="M197">
        <v>30.467890000000001</v>
      </c>
      <c r="N197" s="4">
        <v>10.039400000000001</v>
      </c>
      <c r="O197">
        <v>8.1102399999999992</v>
      </c>
      <c r="P197">
        <v>6.8897599999999999</v>
      </c>
      <c r="Q197">
        <v>0.32463999999999998</v>
      </c>
      <c r="R197" s="5">
        <v>4.6517540000000004</v>
      </c>
      <c r="S197">
        <v>7.8</v>
      </c>
      <c r="T197">
        <v>5</v>
      </c>
      <c r="U197">
        <v>0.5</v>
      </c>
      <c r="V197">
        <v>1.129E-2</v>
      </c>
      <c r="W197">
        <v>0.17</v>
      </c>
      <c r="X197" s="2" t="s">
        <v>982</v>
      </c>
      <c r="Y197" s="1" t="s">
        <v>983</v>
      </c>
      <c r="Z197" s="3" t="s">
        <v>984</v>
      </c>
      <c r="AA197">
        <v>30</v>
      </c>
      <c r="AB197" s="1" t="s">
        <v>810</v>
      </c>
      <c r="AC197" t="s">
        <v>847</v>
      </c>
    </row>
    <row r="198" spans="1:29" x14ac:dyDescent="0.25">
      <c r="A198" s="1" t="s">
        <v>985</v>
      </c>
      <c r="B198" t="s">
        <v>986</v>
      </c>
      <c r="C198" t="s">
        <v>809</v>
      </c>
      <c r="D198" t="str">
        <f>HYPERLINK("http://image.bazic.com/17045.jpg","CLICK HERE")</f>
        <v>CLICK HERE</v>
      </c>
      <c r="E198" s="6">
        <v>2.99</v>
      </c>
      <c r="F198" s="7">
        <v>1.2</v>
      </c>
      <c r="G198" s="4">
        <v>144</v>
      </c>
      <c r="H198" s="5">
        <v>24</v>
      </c>
      <c r="I198">
        <v>25</v>
      </c>
      <c r="J198">
        <v>10.629899999999999</v>
      </c>
      <c r="K198">
        <v>14.5669</v>
      </c>
      <c r="L198">
        <v>2.2402299999999999</v>
      </c>
      <c r="M198">
        <v>30.467890000000001</v>
      </c>
      <c r="N198" s="4">
        <v>10.039400000000001</v>
      </c>
      <c r="O198">
        <v>8.1102399999999992</v>
      </c>
      <c r="P198">
        <v>6.8897599999999999</v>
      </c>
      <c r="Q198">
        <v>0.32463999999999998</v>
      </c>
      <c r="R198" s="5">
        <v>4.6517540000000004</v>
      </c>
      <c r="S198">
        <v>7.8</v>
      </c>
      <c r="T198">
        <v>5</v>
      </c>
      <c r="U198">
        <v>0.5</v>
      </c>
      <c r="V198">
        <v>1.129E-2</v>
      </c>
      <c r="W198">
        <v>0.17</v>
      </c>
      <c r="X198" s="2" t="s">
        <v>987</v>
      </c>
      <c r="Y198" s="1" t="s">
        <v>988</v>
      </c>
      <c r="Z198" s="3" t="s">
        <v>989</v>
      </c>
      <c r="AA198">
        <v>30</v>
      </c>
      <c r="AB198" s="1" t="s">
        <v>810</v>
      </c>
      <c r="AC198" t="s">
        <v>847</v>
      </c>
    </row>
    <row r="199" spans="1:29" x14ac:dyDescent="0.25">
      <c r="A199" s="1" t="s">
        <v>990</v>
      </c>
      <c r="B199" t="s">
        <v>991</v>
      </c>
      <c r="C199" t="s">
        <v>809</v>
      </c>
      <c r="D199" t="str">
        <f>HYPERLINK("http://image.bazic.com/17047.jpg","CLICK HERE")</f>
        <v>CLICK HERE</v>
      </c>
      <c r="E199" s="6">
        <v>2.99</v>
      </c>
      <c r="F199" s="7">
        <v>1.05</v>
      </c>
      <c r="G199" s="4">
        <v>144</v>
      </c>
      <c r="H199" s="5">
        <v>24</v>
      </c>
      <c r="I199">
        <v>22.25</v>
      </c>
      <c r="J199">
        <v>9</v>
      </c>
      <c r="K199">
        <v>15.25</v>
      </c>
      <c r="L199">
        <v>1.76725</v>
      </c>
      <c r="M199">
        <v>21.82</v>
      </c>
      <c r="N199" s="4">
        <v>8.25</v>
      </c>
      <c r="O199">
        <v>7.25</v>
      </c>
      <c r="P199">
        <v>7.25</v>
      </c>
      <c r="Q199">
        <v>0.25095000000000001</v>
      </c>
      <c r="R199" s="5">
        <v>3.2</v>
      </c>
      <c r="S199">
        <v>3.3460000000000001</v>
      </c>
      <c r="T199">
        <v>0.66900000000000004</v>
      </c>
      <c r="U199">
        <v>7.46</v>
      </c>
      <c r="V199">
        <v>9.6600000000000002E-3</v>
      </c>
      <c r="W199">
        <v>0.12</v>
      </c>
      <c r="X199" s="2" t="s">
        <v>992</v>
      </c>
      <c r="Y199" s="1" t="s">
        <v>993</v>
      </c>
      <c r="Z199" s="3" t="s">
        <v>994</v>
      </c>
      <c r="AA199">
        <v>36</v>
      </c>
      <c r="AB199" s="1" t="s">
        <v>810</v>
      </c>
      <c r="AC199" t="s">
        <v>847</v>
      </c>
    </row>
    <row r="200" spans="1:29" x14ac:dyDescent="0.25">
      <c r="A200" s="1" t="s">
        <v>995</v>
      </c>
      <c r="B200" t="s">
        <v>996</v>
      </c>
      <c r="C200" t="s">
        <v>809</v>
      </c>
      <c r="D200" t="str">
        <f>HYPERLINK("http://image.bazic.com/17048.jpg","CLICK HERE")</f>
        <v>CLICK HERE</v>
      </c>
      <c r="E200" s="6">
        <v>2.99</v>
      </c>
      <c r="F200" s="7">
        <v>1.05</v>
      </c>
      <c r="G200" s="4">
        <v>144</v>
      </c>
      <c r="H200" s="5">
        <v>24</v>
      </c>
      <c r="I200">
        <v>22.25</v>
      </c>
      <c r="J200">
        <v>9</v>
      </c>
      <c r="K200">
        <v>15.5</v>
      </c>
      <c r="L200">
        <v>1.7962199999999999</v>
      </c>
      <c r="M200">
        <v>21.74</v>
      </c>
      <c r="N200" s="4">
        <v>8.25</v>
      </c>
      <c r="O200">
        <v>7.25</v>
      </c>
      <c r="P200">
        <v>7.25</v>
      </c>
      <c r="Q200">
        <v>0.25095000000000001</v>
      </c>
      <c r="R200" s="5">
        <v>3.2</v>
      </c>
      <c r="S200">
        <v>3.3460000000000001</v>
      </c>
      <c r="T200">
        <v>0.66900000000000004</v>
      </c>
      <c r="U200">
        <v>7.48</v>
      </c>
      <c r="V200">
        <v>9.6900000000000007E-3</v>
      </c>
      <c r="W200">
        <v>0.12</v>
      </c>
      <c r="X200" s="2" t="s">
        <v>997</v>
      </c>
      <c r="Y200" s="1" t="s">
        <v>998</v>
      </c>
      <c r="Z200" s="3" t="s">
        <v>999</v>
      </c>
      <c r="AA200">
        <v>36</v>
      </c>
      <c r="AB200" s="1" t="s">
        <v>810</v>
      </c>
      <c r="AC200" t="s">
        <v>847</v>
      </c>
    </row>
    <row r="201" spans="1:29" x14ac:dyDescent="0.25">
      <c r="A201" s="1" t="s">
        <v>1000</v>
      </c>
      <c r="B201" t="s">
        <v>1001</v>
      </c>
      <c r="C201" t="s">
        <v>809</v>
      </c>
      <c r="D201" t="str">
        <f>HYPERLINK("http://image.bazic.com/17049.jpg","CLICK HERE")</f>
        <v>CLICK HERE</v>
      </c>
      <c r="E201" s="6">
        <v>2.99</v>
      </c>
      <c r="F201" s="7">
        <v>1.05</v>
      </c>
      <c r="G201" s="4">
        <v>144</v>
      </c>
      <c r="H201" s="5">
        <v>24</v>
      </c>
      <c r="I201">
        <v>22.25</v>
      </c>
      <c r="J201">
        <v>9</v>
      </c>
      <c r="K201">
        <v>15.25</v>
      </c>
      <c r="L201">
        <v>1.76725</v>
      </c>
      <c r="M201">
        <v>21.78</v>
      </c>
      <c r="N201" s="4">
        <v>8.25</v>
      </c>
      <c r="O201">
        <v>7.25</v>
      </c>
      <c r="P201">
        <v>7.25</v>
      </c>
      <c r="Q201">
        <v>0.25095000000000001</v>
      </c>
      <c r="R201" s="5">
        <v>3.2</v>
      </c>
      <c r="S201">
        <v>3.3460000000000001</v>
      </c>
      <c r="T201">
        <v>0.66900000000000004</v>
      </c>
      <c r="U201">
        <v>7.46</v>
      </c>
      <c r="V201">
        <v>9.6600000000000002E-3</v>
      </c>
      <c r="W201">
        <v>0.1</v>
      </c>
      <c r="X201" s="2" t="s">
        <v>1002</v>
      </c>
      <c r="Y201" s="1" t="s">
        <v>1003</v>
      </c>
      <c r="Z201" s="3" t="s">
        <v>1004</v>
      </c>
      <c r="AA201">
        <v>36</v>
      </c>
      <c r="AB201" s="1" t="s">
        <v>810</v>
      </c>
      <c r="AC201" t="s">
        <v>847</v>
      </c>
    </row>
    <row r="202" spans="1:29" x14ac:dyDescent="0.25">
      <c r="A202" s="1" t="s">
        <v>1005</v>
      </c>
      <c r="B202" t="s">
        <v>1006</v>
      </c>
      <c r="C202" t="s">
        <v>895</v>
      </c>
      <c r="D202" t="str">
        <f>HYPERLINK("http://image.bazic.com/1705.jpg","CLICK HERE")</f>
        <v>CLICK HERE</v>
      </c>
      <c r="E202" s="6">
        <v>2.99</v>
      </c>
      <c r="F202" s="7">
        <v>1.2</v>
      </c>
      <c r="G202" s="4">
        <v>144</v>
      </c>
      <c r="H202" s="5">
        <v>24</v>
      </c>
      <c r="I202">
        <v>24.5</v>
      </c>
      <c r="J202">
        <v>8.5</v>
      </c>
      <c r="K202">
        <v>10.5</v>
      </c>
      <c r="L202">
        <v>1.2654099999999999</v>
      </c>
      <c r="M202">
        <v>14.9</v>
      </c>
      <c r="N202" s="4">
        <v>8</v>
      </c>
      <c r="O202">
        <v>8</v>
      </c>
      <c r="P202">
        <v>4.75</v>
      </c>
      <c r="Q202">
        <v>0.17593</v>
      </c>
      <c r="R202" s="5">
        <v>2.2799999999999998</v>
      </c>
      <c r="S202">
        <v>3</v>
      </c>
      <c r="T202">
        <v>0.70899999999999996</v>
      </c>
      <c r="U202">
        <v>7.4370000000000003</v>
      </c>
      <c r="V202">
        <v>9.1500000000000001E-3</v>
      </c>
      <c r="W202">
        <v>0.08</v>
      </c>
      <c r="X202" s="2" t="s">
        <v>1007</v>
      </c>
      <c r="Y202" s="1" t="s">
        <v>1008</v>
      </c>
      <c r="Z202" s="3" t="s">
        <v>1009</v>
      </c>
      <c r="AA202">
        <v>56</v>
      </c>
      <c r="AB202" s="1" t="s">
        <v>810</v>
      </c>
      <c r="AC202" t="s">
        <v>38</v>
      </c>
    </row>
    <row r="203" spans="1:29" x14ac:dyDescent="0.25">
      <c r="A203" s="1" t="s">
        <v>1010</v>
      </c>
      <c r="B203" t="s">
        <v>1011</v>
      </c>
      <c r="C203" t="s">
        <v>926</v>
      </c>
      <c r="D203" t="str">
        <f>HYPERLINK("http://image.bazic.com/17052.jpg","CLICK HERE")</f>
        <v>CLICK HERE</v>
      </c>
      <c r="E203" s="6">
        <v>2.99</v>
      </c>
      <c r="F203" s="7">
        <v>1.1499999999999999</v>
      </c>
      <c r="G203" s="4">
        <v>144</v>
      </c>
      <c r="H203" s="5">
        <v>24</v>
      </c>
      <c r="I203">
        <v>13.75</v>
      </c>
      <c r="J203">
        <v>10</v>
      </c>
      <c r="K203">
        <v>16</v>
      </c>
      <c r="L203">
        <v>1.27315</v>
      </c>
      <c r="M203">
        <v>19.420000000000002</v>
      </c>
      <c r="N203" s="4">
        <v>9</v>
      </c>
      <c r="O203">
        <v>6.5</v>
      </c>
      <c r="P203">
        <v>5</v>
      </c>
      <c r="Q203">
        <v>0.16927</v>
      </c>
      <c r="R203" s="5">
        <v>3.04</v>
      </c>
      <c r="S203">
        <v>2.8940000000000001</v>
      </c>
      <c r="T203">
        <v>0.59</v>
      </c>
      <c r="U203">
        <v>7.0865999999999998</v>
      </c>
      <c r="V203">
        <v>7.0000000000000001E-3</v>
      </c>
      <c r="W203">
        <v>0.12</v>
      </c>
      <c r="X203" s="2" t="s">
        <v>1012</v>
      </c>
      <c r="Y203" s="1" t="s">
        <v>1013</v>
      </c>
      <c r="Z203" s="3" t="s">
        <v>1014</v>
      </c>
      <c r="AA203">
        <v>52</v>
      </c>
      <c r="AB203" s="1" t="s">
        <v>810</v>
      </c>
      <c r="AC203" t="s">
        <v>38</v>
      </c>
    </row>
    <row r="204" spans="1:29" x14ac:dyDescent="0.25">
      <c r="A204" s="1" t="s">
        <v>1015</v>
      </c>
      <c r="B204" t="s">
        <v>1016</v>
      </c>
      <c r="C204" t="s">
        <v>878</v>
      </c>
      <c r="D204" t="str">
        <f>HYPERLINK("http://image.bazic.com/17053.jpg","CLICK HERE")</f>
        <v>CLICK HERE</v>
      </c>
      <c r="E204" s="6">
        <v>2.99</v>
      </c>
      <c r="F204" s="7">
        <v>1.2</v>
      </c>
      <c r="G204" s="4">
        <v>144</v>
      </c>
      <c r="H204" s="5">
        <v>24</v>
      </c>
      <c r="I204">
        <v>19</v>
      </c>
      <c r="J204">
        <v>17.25</v>
      </c>
      <c r="K204">
        <v>8.25</v>
      </c>
      <c r="L204">
        <v>1.5647800000000001</v>
      </c>
      <c r="M204">
        <v>16.579999999999998</v>
      </c>
      <c r="N204" s="4">
        <v>8.25</v>
      </c>
      <c r="O204">
        <v>6.25</v>
      </c>
      <c r="P204">
        <v>7.5</v>
      </c>
      <c r="Q204">
        <v>0.2238</v>
      </c>
      <c r="R204" s="5">
        <v>2.4</v>
      </c>
      <c r="S204">
        <v>3.375</v>
      </c>
      <c r="T204">
        <v>0.625</v>
      </c>
      <c r="U204">
        <v>7</v>
      </c>
      <c r="V204">
        <v>8.5500000000000003E-3</v>
      </c>
      <c r="W204">
        <v>0.08</v>
      </c>
      <c r="X204" s="2" t="s">
        <v>1017</v>
      </c>
      <c r="Y204" s="1" t="s">
        <v>1018</v>
      </c>
      <c r="Z204" s="3" t="s">
        <v>1019</v>
      </c>
      <c r="AA204">
        <v>36</v>
      </c>
      <c r="AB204" s="1" t="s">
        <v>192</v>
      </c>
      <c r="AC204" t="s">
        <v>879</v>
      </c>
    </row>
    <row r="205" spans="1:29" x14ac:dyDescent="0.25">
      <c r="A205" s="1" t="s">
        <v>1020</v>
      </c>
      <c r="B205" t="s">
        <v>1021</v>
      </c>
      <c r="C205" t="s">
        <v>878</v>
      </c>
      <c r="D205" t="str">
        <f>HYPERLINK("http://image.bazic.com/17054.jpg","CLICK HERE")</f>
        <v>CLICK HERE</v>
      </c>
      <c r="E205" s="6">
        <v>7.99</v>
      </c>
      <c r="F205" s="7">
        <v>3.75</v>
      </c>
      <c r="G205" s="4">
        <v>72</v>
      </c>
      <c r="H205" s="5">
        <v>12</v>
      </c>
      <c r="I205">
        <v>23</v>
      </c>
      <c r="J205">
        <v>17.5</v>
      </c>
      <c r="K205">
        <v>8.5</v>
      </c>
      <c r="L205">
        <v>1.9798899999999999</v>
      </c>
      <c r="M205">
        <v>21.66</v>
      </c>
      <c r="N205" s="4">
        <v>8.5</v>
      </c>
      <c r="O205">
        <v>7.5</v>
      </c>
      <c r="P205">
        <v>8</v>
      </c>
      <c r="Q205">
        <v>0.29514000000000001</v>
      </c>
      <c r="R205" s="5">
        <v>3.4</v>
      </c>
      <c r="S205">
        <v>7.2439999999999998</v>
      </c>
      <c r="T205">
        <v>0.59099999999999997</v>
      </c>
      <c r="U205">
        <v>7.008</v>
      </c>
      <c r="V205">
        <v>1.736E-2</v>
      </c>
      <c r="W205">
        <v>0.26</v>
      </c>
      <c r="X205" s="2" t="s">
        <v>1022</v>
      </c>
      <c r="Y205" s="1" t="s">
        <v>1023</v>
      </c>
      <c r="Z205" s="3" t="s">
        <v>1024</v>
      </c>
      <c r="AA205">
        <v>32</v>
      </c>
      <c r="AB205" s="1" t="s">
        <v>192</v>
      </c>
      <c r="AC205" t="s">
        <v>879</v>
      </c>
    </row>
    <row r="206" spans="1:29" x14ac:dyDescent="0.25">
      <c r="A206" s="1" t="s">
        <v>1025</v>
      </c>
      <c r="B206" t="s">
        <v>1026</v>
      </c>
      <c r="C206" t="s">
        <v>878</v>
      </c>
      <c r="D206" t="str">
        <f>HYPERLINK("http://image.bazic.com/17059.jpg","CLICK HERE")</f>
        <v>CLICK HERE</v>
      </c>
      <c r="E206" s="6">
        <v>2.99</v>
      </c>
      <c r="F206" s="7">
        <v>1.2</v>
      </c>
      <c r="G206" s="4">
        <v>144</v>
      </c>
      <c r="H206" s="5">
        <v>24</v>
      </c>
      <c r="I206">
        <v>19</v>
      </c>
      <c r="J206">
        <v>17.5</v>
      </c>
      <c r="K206">
        <v>8</v>
      </c>
      <c r="L206">
        <v>1.53935</v>
      </c>
      <c r="M206">
        <v>16.16</v>
      </c>
      <c r="N206" s="4">
        <v>8.5</v>
      </c>
      <c r="O206">
        <v>6</v>
      </c>
      <c r="P206">
        <v>7.5</v>
      </c>
      <c r="Q206">
        <v>0.22134999999999999</v>
      </c>
      <c r="R206" s="5">
        <v>2.12</v>
      </c>
      <c r="S206">
        <v>3.375</v>
      </c>
      <c r="T206">
        <v>0.67500000000000004</v>
      </c>
      <c r="U206">
        <v>7</v>
      </c>
      <c r="V206">
        <v>9.2300000000000004E-3</v>
      </c>
      <c r="W206">
        <v>0.08</v>
      </c>
      <c r="X206" s="2" t="s">
        <v>1027</v>
      </c>
      <c r="Y206" s="1" t="s">
        <v>1028</v>
      </c>
      <c r="Z206" s="3" t="s">
        <v>1029</v>
      </c>
      <c r="AA206">
        <v>36</v>
      </c>
      <c r="AB206" s="1" t="s">
        <v>192</v>
      </c>
      <c r="AC206" t="s">
        <v>879</v>
      </c>
    </row>
    <row r="207" spans="1:29" x14ac:dyDescent="0.25">
      <c r="A207" s="1" t="s">
        <v>1030</v>
      </c>
      <c r="B207" t="s">
        <v>1031</v>
      </c>
      <c r="C207" t="s">
        <v>809</v>
      </c>
      <c r="D207" t="str">
        <f>HYPERLINK("http://image.bazic.com/1706.jpg","CLICK HERE")</f>
        <v>CLICK HERE</v>
      </c>
      <c r="E207" s="6">
        <v>1.99</v>
      </c>
      <c r="F207" s="7">
        <v>0.89</v>
      </c>
      <c r="G207" s="4">
        <v>144</v>
      </c>
      <c r="H207" s="5">
        <v>24</v>
      </c>
      <c r="I207">
        <v>16.75</v>
      </c>
      <c r="J207">
        <v>11</v>
      </c>
      <c r="K207">
        <v>15.5</v>
      </c>
      <c r="L207">
        <v>1.6527099999999999</v>
      </c>
      <c r="M207">
        <v>18.260000000000002</v>
      </c>
      <c r="N207" s="4">
        <v>10</v>
      </c>
      <c r="O207">
        <v>8</v>
      </c>
      <c r="P207">
        <v>5</v>
      </c>
      <c r="Q207">
        <v>0.23147999999999999</v>
      </c>
      <c r="R207" s="5">
        <v>2.84</v>
      </c>
      <c r="S207">
        <v>4.5</v>
      </c>
      <c r="T207">
        <v>0.39400000000000002</v>
      </c>
      <c r="U207">
        <v>8</v>
      </c>
      <c r="V207">
        <v>8.2100000000000003E-3</v>
      </c>
      <c r="W207">
        <v>0.12</v>
      </c>
      <c r="X207" s="2" t="s">
        <v>1032</v>
      </c>
      <c r="Y207" s="1" t="s">
        <v>1033</v>
      </c>
      <c r="Z207" s="3" t="s">
        <v>1034</v>
      </c>
      <c r="AA207">
        <v>36</v>
      </c>
      <c r="AB207" s="1" t="s">
        <v>810</v>
      </c>
      <c r="AC207" t="s">
        <v>38</v>
      </c>
    </row>
    <row r="208" spans="1:29" x14ac:dyDescent="0.25">
      <c r="A208" s="1" t="s">
        <v>1035</v>
      </c>
      <c r="B208" t="s">
        <v>1036</v>
      </c>
      <c r="C208" t="s">
        <v>846</v>
      </c>
      <c r="D208" t="str">
        <f>HYPERLINK("http://image.bazic.com/17061.jpg","CLICK HERE")</f>
        <v>CLICK HERE</v>
      </c>
      <c r="E208" s="6">
        <v>2.99</v>
      </c>
      <c r="F208" s="7">
        <v>1.2</v>
      </c>
      <c r="G208" s="4">
        <v>144</v>
      </c>
      <c r="H208" s="5">
        <v>24</v>
      </c>
      <c r="I208">
        <v>15.25</v>
      </c>
      <c r="J208">
        <v>15</v>
      </c>
      <c r="K208">
        <v>7.75</v>
      </c>
      <c r="L208">
        <v>1.02593</v>
      </c>
      <c r="M208">
        <v>14.22</v>
      </c>
      <c r="N208" s="4">
        <v>14.25</v>
      </c>
      <c r="O208">
        <v>4.75</v>
      </c>
      <c r="P208">
        <v>3.25</v>
      </c>
      <c r="Q208">
        <v>0.12731000000000001</v>
      </c>
      <c r="R208" s="5">
        <v>2.16</v>
      </c>
      <c r="S208">
        <v>3.25</v>
      </c>
      <c r="T208">
        <v>0.59</v>
      </c>
      <c r="U208">
        <v>7.8739999999999997</v>
      </c>
      <c r="V208">
        <v>8.7399999999999995E-3</v>
      </c>
      <c r="W208">
        <v>0.08</v>
      </c>
      <c r="X208" s="2" t="s">
        <v>1037</v>
      </c>
      <c r="Y208" s="1" t="s">
        <v>1038</v>
      </c>
      <c r="Z208" s="3" t="s">
        <v>1039</v>
      </c>
      <c r="AA208">
        <v>48</v>
      </c>
      <c r="AB208" s="1" t="s">
        <v>810</v>
      </c>
      <c r="AC208" t="s">
        <v>38</v>
      </c>
    </row>
    <row r="209" spans="1:29" x14ac:dyDescent="0.25">
      <c r="A209" s="1" t="s">
        <v>1040</v>
      </c>
      <c r="B209" t="s">
        <v>1041</v>
      </c>
      <c r="C209" t="s">
        <v>895</v>
      </c>
      <c r="D209" t="str">
        <f>HYPERLINK("http://image.bazic.com/1707.jpg","CLICK HERE")</f>
        <v>CLICK HERE</v>
      </c>
      <c r="E209" s="6">
        <v>2.99</v>
      </c>
      <c r="F209" s="7">
        <v>1.2</v>
      </c>
      <c r="G209" s="4">
        <v>144</v>
      </c>
      <c r="H209" s="5">
        <v>24</v>
      </c>
      <c r="I209">
        <v>23.25</v>
      </c>
      <c r="J209">
        <v>8.5</v>
      </c>
      <c r="K209">
        <v>11.25</v>
      </c>
      <c r="L209">
        <v>1.2866200000000001</v>
      </c>
      <c r="M209">
        <v>17</v>
      </c>
      <c r="N209" s="4">
        <v>7.75</v>
      </c>
      <c r="O209">
        <v>7.5</v>
      </c>
      <c r="P209">
        <v>5</v>
      </c>
      <c r="Q209">
        <v>0.16819000000000001</v>
      </c>
      <c r="R209" s="5">
        <v>2.64</v>
      </c>
      <c r="S209">
        <v>3</v>
      </c>
      <c r="T209">
        <v>0.68899999999999995</v>
      </c>
      <c r="U209">
        <v>7.4409999999999998</v>
      </c>
      <c r="V209">
        <v>8.8999999999999999E-3</v>
      </c>
      <c r="W209">
        <v>0.1</v>
      </c>
      <c r="X209" s="2" t="s">
        <v>1042</v>
      </c>
      <c r="Y209" s="1" t="s">
        <v>1043</v>
      </c>
      <c r="Z209" s="3" t="s">
        <v>1044</v>
      </c>
      <c r="AA209">
        <v>54</v>
      </c>
      <c r="AB209" s="1" t="s">
        <v>810</v>
      </c>
      <c r="AC209" t="s">
        <v>38</v>
      </c>
    </row>
    <row r="210" spans="1:29" x14ac:dyDescent="0.25">
      <c r="A210" s="1" t="s">
        <v>1045</v>
      </c>
      <c r="B210" t="s">
        <v>1046</v>
      </c>
      <c r="C210" t="s">
        <v>846</v>
      </c>
      <c r="D210" t="str">
        <f>HYPERLINK("http://image.bazic.com/17070.jpg","CLICK HERE")</f>
        <v>CLICK HERE</v>
      </c>
      <c r="E210" s="6">
        <v>5.99</v>
      </c>
      <c r="F210" s="7">
        <v>2.85</v>
      </c>
      <c r="G210" s="4">
        <v>72</v>
      </c>
      <c r="H210" s="5">
        <v>12</v>
      </c>
      <c r="I210">
        <v>15.25</v>
      </c>
      <c r="J210">
        <v>8.25</v>
      </c>
      <c r="K210">
        <v>14.25</v>
      </c>
      <c r="L210">
        <v>1.03752</v>
      </c>
      <c r="M210">
        <v>17.14</v>
      </c>
      <c r="N210" s="4">
        <v>6.5</v>
      </c>
      <c r="O210">
        <v>5</v>
      </c>
      <c r="P210">
        <v>7.5</v>
      </c>
      <c r="Q210">
        <v>0.14105999999999999</v>
      </c>
      <c r="R210" s="5">
        <v>2.7</v>
      </c>
      <c r="S210">
        <v>4.4488200000000004</v>
      </c>
      <c r="T210">
        <v>0.55118</v>
      </c>
      <c r="U210">
        <v>7.5984299999999996</v>
      </c>
      <c r="V210">
        <v>1.078E-2</v>
      </c>
      <c r="W210">
        <v>0.2</v>
      </c>
      <c r="X210" s="2" t="s">
        <v>1047</v>
      </c>
      <c r="Y210" s="1" t="s">
        <v>1048</v>
      </c>
      <c r="Z210" s="3" t="s">
        <v>1049</v>
      </c>
      <c r="AA210">
        <v>70</v>
      </c>
      <c r="AB210" s="1" t="s">
        <v>810</v>
      </c>
      <c r="AC210" t="s">
        <v>38</v>
      </c>
    </row>
    <row r="211" spans="1:29" x14ac:dyDescent="0.25">
      <c r="A211" s="1" t="s">
        <v>1050</v>
      </c>
      <c r="B211" t="s">
        <v>1051</v>
      </c>
      <c r="C211" t="s">
        <v>846</v>
      </c>
      <c r="D211" t="str">
        <f>HYPERLINK("http://image.bazic.com/17071.jpg","CLICK HERE")</f>
        <v>CLICK HERE</v>
      </c>
      <c r="E211" s="6">
        <v>2.99</v>
      </c>
      <c r="F211" s="7">
        <v>1.05</v>
      </c>
      <c r="G211" s="4">
        <v>144</v>
      </c>
      <c r="H211" s="5">
        <v>24</v>
      </c>
      <c r="I211">
        <v>20</v>
      </c>
      <c r="J211">
        <v>13.25</v>
      </c>
      <c r="K211">
        <v>12.25</v>
      </c>
      <c r="L211">
        <v>1.87862</v>
      </c>
      <c r="M211">
        <v>12.14</v>
      </c>
      <c r="N211" s="4">
        <v>12.75</v>
      </c>
      <c r="O211">
        <v>3.75</v>
      </c>
      <c r="P211">
        <v>9.5</v>
      </c>
      <c r="Q211">
        <v>0.26285999999999998</v>
      </c>
      <c r="R211" s="5">
        <v>1.82</v>
      </c>
      <c r="S211">
        <v>3.15</v>
      </c>
      <c r="T211">
        <v>1.18</v>
      </c>
      <c r="U211">
        <v>8.5399999999999991</v>
      </c>
      <c r="V211">
        <v>1.8370000000000001E-2</v>
      </c>
      <c r="W211">
        <v>0.06</v>
      </c>
      <c r="X211" s="2" t="s">
        <v>1052</v>
      </c>
      <c r="Y211" s="1" t="s">
        <v>1053</v>
      </c>
      <c r="Z211" s="3" t="s">
        <v>1054</v>
      </c>
      <c r="AA211">
        <v>35</v>
      </c>
      <c r="AB211" s="1" t="s">
        <v>810</v>
      </c>
      <c r="AC211" t="s">
        <v>38</v>
      </c>
    </row>
    <row r="212" spans="1:29" x14ac:dyDescent="0.25">
      <c r="A212" s="1" t="s">
        <v>1055</v>
      </c>
      <c r="B212" t="s">
        <v>1056</v>
      </c>
      <c r="C212" t="s">
        <v>895</v>
      </c>
      <c r="D212" t="str">
        <f>HYPERLINK("http://image.bazic.com/1708.jpg","CLICK HERE")</f>
        <v>CLICK HERE</v>
      </c>
      <c r="E212" s="6">
        <v>2.99</v>
      </c>
      <c r="F212" s="7">
        <v>1.2</v>
      </c>
      <c r="G212" s="4">
        <v>144</v>
      </c>
      <c r="H212" s="5">
        <v>24</v>
      </c>
      <c r="I212">
        <v>23.25</v>
      </c>
      <c r="J212">
        <v>8.5</v>
      </c>
      <c r="K212">
        <v>11.25</v>
      </c>
      <c r="L212">
        <v>1.2866200000000001</v>
      </c>
      <c r="M212">
        <v>17</v>
      </c>
      <c r="N212" s="4">
        <v>7.75</v>
      </c>
      <c r="O212">
        <v>7.5</v>
      </c>
      <c r="P212">
        <v>5</v>
      </c>
      <c r="Q212">
        <v>0.16819000000000001</v>
      </c>
      <c r="R212" s="5">
        <v>2.64</v>
      </c>
      <c r="S212">
        <v>2.972</v>
      </c>
      <c r="T212">
        <v>0.68899999999999995</v>
      </c>
      <c r="U212">
        <v>7.4409999999999998</v>
      </c>
      <c r="V212">
        <v>8.8199999999999997E-3</v>
      </c>
      <c r="W212">
        <v>0.1</v>
      </c>
      <c r="X212" s="2" t="s">
        <v>1057</v>
      </c>
      <c r="Y212" s="1" t="s">
        <v>1058</v>
      </c>
      <c r="Z212" s="3" t="s">
        <v>1059</v>
      </c>
      <c r="AA212">
        <v>54</v>
      </c>
      <c r="AB212" s="1" t="s">
        <v>810</v>
      </c>
      <c r="AC212" t="s">
        <v>38</v>
      </c>
    </row>
    <row r="213" spans="1:29" x14ac:dyDescent="0.25">
      <c r="A213" s="1" t="s">
        <v>1060</v>
      </c>
      <c r="B213" t="s">
        <v>1061</v>
      </c>
      <c r="C213" t="s">
        <v>926</v>
      </c>
      <c r="D213" t="str">
        <f>HYPERLINK("http://image.bazic.com/17080.jpg","CLICK HERE")</f>
        <v>CLICK HERE</v>
      </c>
      <c r="E213" s="6">
        <v>2.99</v>
      </c>
      <c r="F213" s="7">
        <v>1.1499999999999999</v>
      </c>
      <c r="G213" s="4">
        <v>144</v>
      </c>
      <c r="H213" s="5">
        <v>24</v>
      </c>
      <c r="I213">
        <v>13.75</v>
      </c>
      <c r="J213">
        <v>10</v>
      </c>
      <c r="K213">
        <v>16.25</v>
      </c>
      <c r="L213">
        <v>1.29304</v>
      </c>
      <c r="M213">
        <v>19.5</v>
      </c>
      <c r="N213" s="4">
        <v>9</v>
      </c>
      <c r="O213">
        <v>6.5</v>
      </c>
      <c r="P213">
        <v>5</v>
      </c>
      <c r="Q213">
        <v>0.16927</v>
      </c>
      <c r="R213" s="5">
        <v>3.06</v>
      </c>
      <c r="S213">
        <v>2.875</v>
      </c>
      <c r="T213">
        <v>0.5</v>
      </c>
      <c r="U213">
        <v>6.875</v>
      </c>
      <c r="V213">
        <v>5.7200000000000003E-3</v>
      </c>
      <c r="W213">
        <v>0.123</v>
      </c>
      <c r="X213" s="2" t="s">
        <v>1062</v>
      </c>
      <c r="Y213" s="1" t="s">
        <v>1063</v>
      </c>
      <c r="Z213" s="3" t="s">
        <v>1064</v>
      </c>
      <c r="AA213">
        <v>52</v>
      </c>
      <c r="AB213" s="1" t="s">
        <v>810</v>
      </c>
      <c r="AC213" t="s">
        <v>38</v>
      </c>
    </row>
    <row r="214" spans="1:29" x14ac:dyDescent="0.25">
      <c r="A214" s="1" t="s">
        <v>1065</v>
      </c>
      <c r="B214" t="s">
        <v>1066</v>
      </c>
      <c r="C214" t="s">
        <v>926</v>
      </c>
      <c r="D214" t="str">
        <f>HYPERLINK("http://image.bazic.com/17081.jpg","CLICK HERE")</f>
        <v>CLICK HERE</v>
      </c>
      <c r="E214" s="6">
        <v>3.99</v>
      </c>
      <c r="F214" s="7">
        <v>1.8</v>
      </c>
      <c r="G214" s="4">
        <v>144</v>
      </c>
      <c r="H214" s="5">
        <v>24</v>
      </c>
      <c r="I214">
        <v>13.5</v>
      </c>
      <c r="J214">
        <v>10.25</v>
      </c>
      <c r="K214">
        <v>16.25</v>
      </c>
      <c r="L214">
        <v>1.3012699999999999</v>
      </c>
      <c r="M214">
        <v>27.26</v>
      </c>
      <c r="N214" s="4">
        <v>9.5</v>
      </c>
      <c r="O214">
        <v>6.5</v>
      </c>
      <c r="P214">
        <v>5.25</v>
      </c>
      <c r="Q214">
        <v>0.18761</v>
      </c>
      <c r="R214" s="5">
        <v>4.3600000000000003</v>
      </c>
      <c r="S214">
        <v>4.5</v>
      </c>
      <c r="T214">
        <v>0.375</v>
      </c>
      <c r="U214">
        <v>6</v>
      </c>
      <c r="V214">
        <v>5.8599999999999998E-3</v>
      </c>
      <c r="W214">
        <v>0.18</v>
      </c>
      <c r="X214" s="2" t="s">
        <v>1067</v>
      </c>
      <c r="Y214" s="1" t="s">
        <v>1068</v>
      </c>
      <c r="Z214" s="3" t="s">
        <v>1069</v>
      </c>
      <c r="AA214">
        <v>48</v>
      </c>
      <c r="AB214" s="1" t="s">
        <v>810</v>
      </c>
      <c r="AC214" t="s">
        <v>38</v>
      </c>
    </row>
    <row r="215" spans="1:29" x14ac:dyDescent="0.25">
      <c r="A215" s="1" t="s">
        <v>1070</v>
      </c>
      <c r="B215" t="s">
        <v>1071</v>
      </c>
      <c r="C215" t="s">
        <v>926</v>
      </c>
      <c r="D215" t="str">
        <f>HYPERLINK("http://image.bazic.com/17082.jpg","CLICK HERE")</f>
        <v>CLICK HERE</v>
      </c>
      <c r="E215" s="6">
        <v>3.99</v>
      </c>
      <c r="F215" s="7">
        <v>1.8</v>
      </c>
      <c r="G215" s="4">
        <v>144</v>
      </c>
      <c r="H215" s="5">
        <v>24</v>
      </c>
      <c r="I215">
        <v>13.5</v>
      </c>
      <c r="J215">
        <v>10.5</v>
      </c>
      <c r="K215">
        <v>16.5</v>
      </c>
      <c r="L215">
        <v>1.3535200000000001</v>
      </c>
      <c r="M215">
        <v>27.28</v>
      </c>
      <c r="N215" s="4">
        <v>9.5</v>
      </c>
      <c r="O215">
        <v>6.5</v>
      </c>
      <c r="P215">
        <v>5</v>
      </c>
      <c r="Q215">
        <v>0.17868000000000001</v>
      </c>
      <c r="R215" s="5">
        <v>4.3600000000000003</v>
      </c>
      <c r="S215">
        <v>4.5</v>
      </c>
      <c r="T215">
        <v>0.375</v>
      </c>
      <c r="U215">
        <v>6</v>
      </c>
      <c r="V215">
        <v>5.8599999999999998E-3</v>
      </c>
      <c r="W215">
        <v>0.18</v>
      </c>
      <c r="X215" s="2" t="s">
        <v>1072</v>
      </c>
      <c r="Y215" s="1" t="s">
        <v>1073</v>
      </c>
      <c r="Z215" s="3" t="s">
        <v>1074</v>
      </c>
      <c r="AA215">
        <v>48</v>
      </c>
      <c r="AB215" s="1" t="s">
        <v>810</v>
      </c>
      <c r="AC215" t="s">
        <v>38</v>
      </c>
    </row>
    <row r="216" spans="1:29" x14ac:dyDescent="0.25">
      <c r="A216" s="1" t="s">
        <v>1075</v>
      </c>
      <c r="B216" t="s">
        <v>1076</v>
      </c>
      <c r="C216" t="s">
        <v>926</v>
      </c>
      <c r="D216" t="str">
        <f>HYPERLINK("http://image.bazic.com/17083.jpg","CLICK HERE")</f>
        <v>CLICK HERE</v>
      </c>
      <c r="E216" s="6">
        <v>3.99</v>
      </c>
      <c r="F216" s="7">
        <v>1.8</v>
      </c>
      <c r="G216" s="4">
        <v>144</v>
      </c>
      <c r="H216" s="5">
        <v>24</v>
      </c>
      <c r="I216">
        <v>13.5</v>
      </c>
      <c r="J216">
        <v>10.5</v>
      </c>
      <c r="K216">
        <v>16.5</v>
      </c>
      <c r="L216">
        <v>1.3535200000000001</v>
      </c>
      <c r="M216">
        <v>27.26</v>
      </c>
      <c r="N216" s="4">
        <v>9.5</v>
      </c>
      <c r="O216">
        <v>6.5</v>
      </c>
      <c r="P216">
        <v>5.25</v>
      </c>
      <c r="Q216">
        <v>0.18761</v>
      </c>
      <c r="R216" s="5">
        <v>4.3600000000000003</v>
      </c>
      <c r="S216">
        <v>4.5</v>
      </c>
      <c r="T216">
        <v>0.375</v>
      </c>
      <c r="U216">
        <v>6</v>
      </c>
      <c r="V216">
        <v>5.8599999999999998E-3</v>
      </c>
      <c r="W216">
        <v>0.18</v>
      </c>
      <c r="X216" s="2" t="s">
        <v>1077</v>
      </c>
      <c r="Y216" s="1" t="s">
        <v>1078</v>
      </c>
      <c r="Z216" s="3" t="s">
        <v>1079</v>
      </c>
      <c r="AA216">
        <v>48</v>
      </c>
      <c r="AB216" s="1" t="s">
        <v>810</v>
      </c>
      <c r="AC216" t="s">
        <v>38</v>
      </c>
    </row>
    <row r="217" spans="1:29" x14ac:dyDescent="0.25">
      <c r="A217" s="1" t="s">
        <v>1080</v>
      </c>
      <c r="B217" t="s">
        <v>1081</v>
      </c>
      <c r="C217" t="s">
        <v>926</v>
      </c>
      <c r="D217" t="str">
        <f>HYPERLINK("http://image.bazic.com/17084.jpg","CLICK HERE")</f>
        <v>CLICK HERE</v>
      </c>
      <c r="E217" s="6">
        <v>2.99</v>
      </c>
      <c r="F217" s="7">
        <v>1.8</v>
      </c>
      <c r="G217" s="4">
        <v>144</v>
      </c>
      <c r="H217" s="5">
        <v>24</v>
      </c>
      <c r="I217">
        <v>13.5</v>
      </c>
      <c r="J217">
        <v>9</v>
      </c>
      <c r="K217">
        <v>16.5</v>
      </c>
      <c r="L217">
        <v>1.1601600000000001</v>
      </c>
      <c r="M217">
        <v>22.94</v>
      </c>
      <c r="N217" s="4">
        <v>8</v>
      </c>
      <c r="O217">
        <v>6.5</v>
      </c>
      <c r="P217">
        <v>5.25</v>
      </c>
      <c r="Q217">
        <v>0.15798999999999999</v>
      </c>
      <c r="R217" s="5">
        <v>3.66</v>
      </c>
      <c r="S217">
        <v>3.75</v>
      </c>
      <c r="T217">
        <v>0.5</v>
      </c>
      <c r="U217">
        <v>6</v>
      </c>
      <c r="V217">
        <v>6.5100000000000002E-3</v>
      </c>
      <c r="W217">
        <v>0.14000000000000001</v>
      </c>
      <c r="X217" s="2" t="s">
        <v>1082</v>
      </c>
      <c r="Y217" s="1" t="s">
        <v>1083</v>
      </c>
      <c r="Z217" s="3" t="s">
        <v>1084</v>
      </c>
      <c r="AA217">
        <v>64</v>
      </c>
      <c r="AB217" s="1" t="s">
        <v>810</v>
      </c>
      <c r="AC217" t="s">
        <v>38</v>
      </c>
    </row>
    <row r="218" spans="1:29" x14ac:dyDescent="0.25">
      <c r="A218" s="1" t="s">
        <v>1085</v>
      </c>
      <c r="B218" t="s">
        <v>1086</v>
      </c>
      <c r="C218" t="s">
        <v>926</v>
      </c>
      <c r="D218" t="str">
        <f>HYPERLINK("http://image.bazic.com/17085.jpg","CLICK HERE")</f>
        <v>CLICK HERE</v>
      </c>
      <c r="E218" s="6">
        <v>2.99</v>
      </c>
      <c r="F218" s="7">
        <v>1.1499999999999999</v>
      </c>
      <c r="G218" s="4">
        <v>144</v>
      </c>
      <c r="H218" s="5">
        <v>24</v>
      </c>
      <c r="I218">
        <v>13.75</v>
      </c>
      <c r="J218">
        <v>10.25</v>
      </c>
      <c r="K218">
        <v>16.25</v>
      </c>
      <c r="L218">
        <v>1.3253699999999999</v>
      </c>
      <c r="M218">
        <v>19.62</v>
      </c>
      <c r="N218" s="4">
        <v>9</v>
      </c>
      <c r="O218">
        <v>6.75</v>
      </c>
      <c r="P218">
        <v>5</v>
      </c>
      <c r="Q218">
        <v>0.17577999999999999</v>
      </c>
      <c r="R218" s="5">
        <v>3.08</v>
      </c>
      <c r="S218">
        <v>2.5</v>
      </c>
      <c r="T218">
        <v>0.5</v>
      </c>
      <c r="U218">
        <v>6.75</v>
      </c>
      <c r="V218">
        <v>4.8799999999999998E-3</v>
      </c>
      <c r="W218">
        <v>0.12</v>
      </c>
      <c r="X218" s="2" t="s">
        <v>1087</v>
      </c>
      <c r="Y218" s="1" t="s">
        <v>1088</v>
      </c>
      <c r="Z218" s="3" t="s">
        <v>1089</v>
      </c>
      <c r="AA218">
        <v>52</v>
      </c>
      <c r="AB218" s="1" t="s">
        <v>810</v>
      </c>
      <c r="AC218" t="s">
        <v>38</v>
      </c>
    </row>
    <row r="219" spans="1:29" x14ac:dyDescent="0.25">
      <c r="A219" s="1" t="s">
        <v>1090</v>
      </c>
      <c r="B219" t="s">
        <v>1091</v>
      </c>
      <c r="C219" t="s">
        <v>926</v>
      </c>
      <c r="D219" t="str">
        <f>HYPERLINK("http://image.bazic.com/17086.jpg","CLICK HERE")</f>
        <v>CLICK HERE</v>
      </c>
      <c r="E219" s="6">
        <v>10.99</v>
      </c>
      <c r="F219" s="7">
        <v>5.25</v>
      </c>
      <c r="G219" s="4">
        <v>12</v>
      </c>
      <c r="I219">
        <v>18</v>
      </c>
      <c r="J219">
        <v>10</v>
      </c>
      <c r="K219">
        <v>10.25</v>
      </c>
      <c r="L219">
        <v>1.0677099999999999</v>
      </c>
      <c r="M219">
        <v>8.08</v>
      </c>
      <c r="S219">
        <v>7.75</v>
      </c>
      <c r="T219">
        <v>1.375</v>
      </c>
      <c r="U219">
        <v>9.75</v>
      </c>
      <c r="V219">
        <v>6.0130000000000003E-2</v>
      </c>
      <c r="W219">
        <v>0.56000000000000005</v>
      </c>
      <c r="X219" s="2" t="s">
        <v>1092</v>
      </c>
      <c r="Z219" s="3" t="s">
        <v>1093</v>
      </c>
      <c r="AA219">
        <v>70</v>
      </c>
      <c r="AB219" s="1" t="s">
        <v>810</v>
      </c>
      <c r="AC219" t="s">
        <v>38</v>
      </c>
    </row>
    <row r="220" spans="1:29" x14ac:dyDescent="0.25">
      <c r="A220" s="1" t="s">
        <v>1094</v>
      </c>
      <c r="B220" t="s">
        <v>1095</v>
      </c>
      <c r="C220" t="s">
        <v>926</v>
      </c>
      <c r="D220" t="str">
        <f>HYPERLINK("http://image.bazic.com/17087.jpg","CLICK HERE")</f>
        <v>CLICK HERE</v>
      </c>
      <c r="E220" s="6">
        <v>4.99</v>
      </c>
      <c r="F220" s="7">
        <v>2.25</v>
      </c>
      <c r="G220" s="4">
        <v>72</v>
      </c>
      <c r="H220" s="5">
        <v>12</v>
      </c>
      <c r="I220">
        <v>17.25</v>
      </c>
      <c r="J220">
        <v>7.5</v>
      </c>
      <c r="K220">
        <v>13.5</v>
      </c>
      <c r="L220">
        <v>1.01074</v>
      </c>
      <c r="M220">
        <v>18.760000000000002</v>
      </c>
      <c r="N220" s="4">
        <v>6.5</v>
      </c>
      <c r="O220">
        <v>5.5</v>
      </c>
      <c r="P220">
        <v>6.25</v>
      </c>
      <c r="Q220">
        <v>0.1293</v>
      </c>
      <c r="R220" s="5">
        <v>2.98</v>
      </c>
      <c r="S220">
        <v>6</v>
      </c>
      <c r="T220">
        <v>2.63</v>
      </c>
      <c r="U220">
        <v>1</v>
      </c>
      <c r="V220">
        <v>9.1299999999999992E-3</v>
      </c>
      <c r="W220">
        <v>0.23400000000000001</v>
      </c>
      <c r="X220" s="2" t="s">
        <v>1096</v>
      </c>
      <c r="Y220" s="1" t="s">
        <v>1097</v>
      </c>
      <c r="Z220" s="3" t="s">
        <v>1098</v>
      </c>
      <c r="AA220">
        <v>65</v>
      </c>
      <c r="AB220" s="1" t="s">
        <v>810</v>
      </c>
      <c r="AC220" t="s">
        <v>38</v>
      </c>
    </row>
    <row r="221" spans="1:29" x14ac:dyDescent="0.25">
      <c r="A221" s="1" t="s">
        <v>1099</v>
      </c>
      <c r="B221" t="s">
        <v>1100</v>
      </c>
      <c r="C221" t="s">
        <v>926</v>
      </c>
      <c r="D221" t="str">
        <f>HYPERLINK("http://image.bazic.com/17088.jpg","CLICK HERE")</f>
        <v>CLICK HERE</v>
      </c>
      <c r="E221" s="6">
        <v>4.99</v>
      </c>
      <c r="F221" s="7">
        <v>2.25</v>
      </c>
      <c r="G221" s="4">
        <v>72</v>
      </c>
      <c r="H221" s="5">
        <v>12</v>
      </c>
      <c r="I221">
        <v>17.25</v>
      </c>
      <c r="J221">
        <v>7.5</v>
      </c>
      <c r="K221">
        <v>13.25</v>
      </c>
      <c r="L221">
        <v>0.99202999999999997</v>
      </c>
      <c r="M221">
        <v>18.72</v>
      </c>
      <c r="N221" s="4">
        <v>6.25</v>
      </c>
      <c r="O221">
        <v>5.5</v>
      </c>
      <c r="P221">
        <v>6.25</v>
      </c>
      <c r="Q221">
        <v>0.12433</v>
      </c>
      <c r="R221" s="5">
        <v>2.98</v>
      </c>
      <c r="S221">
        <v>6</v>
      </c>
      <c r="T221">
        <v>2.63</v>
      </c>
      <c r="U221">
        <v>1</v>
      </c>
      <c r="V221">
        <v>9.1299999999999992E-3</v>
      </c>
      <c r="W221">
        <v>0.23400000000000001</v>
      </c>
      <c r="X221" s="2" t="s">
        <v>1101</v>
      </c>
      <c r="Y221" s="1" t="s">
        <v>1102</v>
      </c>
      <c r="Z221" s="3" t="s">
        <v>1103</v>
      </c>
      <c r="AA221">
        <v>65</v>
      </c>
      <c r="AB221" s="1" t="s">
        <v>810</v>
      </c>
      <c r="AC221" t="s">
        <v>38</v>
      </c>
    </row>
    <row r="222" spans="1:29" x14ac:dyDescent="0.25">
      <c r="A222" s="1" t="s">
        <v>1104</v>
      </c>
      <c r="B222" t="s">
        <v>1105</v>
      </c>
      <c r="C222" t="s">
        <v>926</v>
      </c>
      <c r="D222" t="str">
        <f>HYPERLINK("http://image.bazic.com/17089.jpg","CLICK HERE")</f>
        <v>CLICK HERE</v>
      </c>
      <c r="E222" s="6">
        <v>4.99</v>
      </c>
      <c r="F222" s="7">
        <v>2.25</v>
      </c>
      <c r="G222" s="4">
        <v>72</v>
      </c>
      <c r="H222" s="5">
        <v>12</v>
      </c>
      <c r="I222">
        <v>17.5</v>
      </c>
      <c r="J222">
        <v>7.25</v>
      </c>
      <c r="K222">
        <v>13.5</v>
      </c>
      <c r="L222">
        <v>0.99121000000000004</v>
      </c>
      <c r="M222">
        <v>18.600000000000001</v>
      </c>
      <c r="N222" s="4">
        <v>6.5</v>
      </c>
      <c r="O222">
        <v>5.75</v>
      </c>
      <c r="P222">
        <v>6.5</v>
      </c>
      <c r="Q222">
        <v>0.14058999999999999</v>
      </c>
      <c r="R222" s="5">
        <v>2.94</v>
      </c>
      <c r="S222">
        <v>6</v>
      </c>
      <c r="T222">
        <v>2.63</v>
      </c>
      <c r="U222">
        <v>1</v>
      </c>
      <c r="V222">
        <v>9.1299999999999992E-3</v>
      </c>
      <c r="W222">
        <v>0.23400000000000001</v>
      </c>
      <c r="X222" s="2" t="s">
        <v>1106</v>
      </c>
      <c r="Y222" s="1" t="s">
        <v>1107</v>
      </c>
      <c r="Z222" s="3" t="s">
        <v>1108</v>
      </c>
      <c r="AA222">
        <v>65</v>
      </c>
      <c r="AB222" s="1" t="s">
        <v>810</v>
      </c>
      <c r="AC222" t="s">
        <v>38</v>
      </c>
    </row>
    <row r="223" spans="1:29" x14ac:dyDescent="0.25">
      <c r="A223" s="1" t="s">
        <v>1109</v>
      </c>
      <c r="B223" t="s">
        <v>1110</v>
      </c>
      <c r="C223" t="s">
        <v>846</v>
      </c>
      <c r="D223" t="str">
        <f>HYPERLINK("http://image.bazic.com/17090.jpg","CLICK HERE")</f>
        <v>CLICK HERE</v>
      </c>
      <c r="E223" s="6">
        <v>2.99</v>
      </c>
      <c r="F223" s="7">
        <v>1.05</v>
      </c>
      <c r="G223" s="4">
        <v>144</v>
      </c>
      <c r="H223" s="5">
        <v>24</v>
      </c>
      <c r="I223">
        <v>18</v>
      </c>
      <c r="J223">
        <v>10</v>
      </c>
      <c r="K223">
        <v>13</v>
      </c>
      <c r="L223">
        <v>1.3541700000000001</v>
      </c>
      <c r="M223">
        <v>13.48</v>
      </c>
      <c r="N223" s="4">
        <v>9.25</v>
      </c>
      <c r="O223">
        <v>8.75</v>
      </c>
      <c r="P223">
        <v>4</v>
      </c>
      <c r="Q223">
        <v>0.18736</v>
      </c>
      <c r="R223" s="5">
        <v>2.06</v>
      </c>
      <c r="S223">
        <v>2.5</v>
      </c>
      <c r="T223">
        <v>0.625</v>
      </c>
      <c r="U223">
        <v>8.25</v>
      </c>
      <c r="V223">
        <v>7.4599999999999996E-3</v>
      </c>
      <c r="W223">
        <v>0.06</v>
      </c>
      <c r="X223" s="2" t="s">
        <v>1111</v>
      </c>
      <c r="Y223" s="1" t="s">
        <v>1112</v>
      </c>
      <c r="Z223" s="3" t="s">
        <v>1113</v>
      </c>
      <c r="AA223">
        <v>50</v>
      </c>
      <c r="AB223" s="1" t="s">
        <v>810</v>
      </c>
      <c r="AC223" t="s">
        <v>38</v>
      </c>
    </row>
    <row r="224" spans="1:29" x14ac:dyDescent="0.25">
      <c r="A224" s="1" t="s">
        <v>1114</v>
      </c>
      <c r="B224" t="s">
        <v>1115</v>
      </c>
      <c r="C224" t="s">
        <v>846</v>
      </c>
      <c r="D224" t="str">
        <f>HYPERLINK("http://image.bazic.com/17091.jpg","CLICK HERE")</f>
        <v>CLICK HERE</v>
      </c>
      <c r="E224" s="6">
        <v>2.99</v>
      </c>
      <c r="F224" s="7">
        <v>1.05</v>
      </c>
      <c r="G224" s="4">
        <v>144</v>
      </c>
      <c r="H224" s="5">
        <v>24</v>
      </c>
      <c r="I224">
        <v>18</v>
      </c>
      <c r="J224">
        <v>10</v>
      </c>
      <c r="K224">
        <v>13</v>
      </c>
      <c r="L224">
        <v>1.3541700000000001</v>
      </c>
      <c r="M224">
        <v>13.56</v>
      </c>
      <c r="N224" s="4">
        <v>9.25</v>
      </c>
      <c r="O224">
        <v>8.75</v>
      </c>
      <c r="P224">
        <v>4</v>
      </c>
      <c r="Q224">
        <v>0.18736</v>
      </c>
      <c r="R224" s="5">
        <v>2.06</v>
      </c>
      <c r="S224">
        <v>2.5</v>
      </c>
      <c r="T224">
        <v>0.625</v>
      </c>
      <c r="U224">
        <v>8.25</v>
      </c>
      <c r="V224">
        <v>7.4599999999999996E-3</v>
      </c>
      <c r="W224">
        <v>0.06</v>
      </c>
      <c r="X224" s="2" t="s">
        <v>1116</v>
      </c>
      <c r="Y224" s="1" t="s">
        <v>1117</v>
      </c>
      <c r="Z224" s="3" t="s">
        <v>1118</v>
      </c>
      <c r="AA224">
        <v>50</v>
      </c>
      <c r="AB224" s="1" t="s">
        <v>810</v>
      </c>
      <c r="AC224" t="s">
        <v>38</v>
      </c>
    </row>
    <row r="225" spans="1:29" x14ac:dyDescent="0.25">
      <c r="A225" s="1" t="s">
        <v>1119</v>
      </c>
      <c r="B225" t="s">
        <v>1120</v>
      </c>
      <c r="C225" t="s">
        <v>846</v>
      </c>
      <c r="D225" t="str">
        <f>HYPERLINK("http://image.bazic.com/17092.jpg","CLICK HERE")</f>
        <v>CLICK HERE</v>
      </c>
      <c r="E225" s="6">
        <v>2.99</v>
      </c>
      <c r="F225" s="7">
        <v>1.05</v>
      </c>
      <c r="G225" s="4">
        <v>144</v>
      </c>
      <c r="H225" s="5">
        <v>24</v>
      </c>
      <c r="I225">
        <v>18</v>
      </c>
      <c r="J225">
        <v>10</v>
      </c>
      <c r="K225">
        <v>13</v>
      </c>
      <c r="L225">
        <v>1.3541700000000001</v>
      </c>
      <c r="M225">
        <v>13.5</v>
      </c>
      <c r="N225" s="4">
        <v>9.25</v>
      </c>
      <c r="O225">
        <v>8.5</v>
      </c>
      <c r="P225">
        <v>4</v>
      </c>
      <c r="Q225">
        <v>0.182</v>
      </c>
      <c r="R225" s="5">
        <v>2.06</v>
      </c>
      <c r="S225">
        <v>2.5</v>
      </c>
      <c r="T225">
        <v>0.625</v>
      </c>
      <c r="U225">
        <v>8.25</v>
      </c>
      <c r="V225">
        <v>7.4599999999999996E-3</v>
      </c>
      <c r="W225">
        <v>0.08</v>
      </c>
      <c r="X225" s="2" t="s">
        <v>1121</v>
      </c>
      <c r="Y225" s="1" t="s">
        <v>1122</v>
      </c>
      <c r="Z225" s="3" t="s">
        <v>1123</v>
      </c>
      <c r="AA225">
        <v>50</v>
      </c>
      <c r="AB225" s="1" t="s">
        <v>810</v>
      </c>
      <c r="AC225" t="s">
        <v>38</v>
      </c>
    </row>
    <row r="226" spans="1:29" x14ac:dyDescent="0.25">
      <c r="A226" s="1" t="s">
        <v>1124</v>
      </c>
      <c r="B226" t="s">
        <v>1125</v>
      </c>
      <c r="C226" t="s">
        <v>926</v>
      </c>
      <c r="D226" t="str">
        <f>HYPERLINK("http://image.bazic.com/17100.jpg","CLICK HERE")</f>
        <v>CLICK HERE</v>
      </c>
      <c r="E226" s="6">
        <v>2.99</v>
      </c>
      <c r="F226" s="7">
        <v>1.05</v>
      </c>
      <c r="G226" s="4">
        <v>144</v>
      </c>
      <c r="H226" s="5">
        <v>24</v>
      </c>
      <c r="I226">
        <v>12.75</v>
      </c>
      <c r="J226">
        <v>8.75</v>
      </c>
      <c r="K226">
        <v>12.25</v>
      </c>
      <c r="L226">
        <v>0.79088000000000003</v>
      </c>
      <c r="M226">
        <v>9.1999999999999993</v>
      </c>
      <c r="N226" s="4">
        <v>8</v>
      </c>
      <c r="O226">
        <v>6</v>
      </c>
      <c r="P226">
        <v>3.75</v>
      </c>
      <c r="Q226">
        <v>0.10417</v>
      </c>
      <c r="R226" s="5">
        <v>1.4</v>
      </c>
      <c r="S226">
        <v>7.75</v>
      </c>
      <c r="T226">
        <v>2.75</v>
      </c>
      <c r="U226">
        <v>0.75</v>
      </c>
      <c r="V226">
        <v>9.2499999999999995E-3</v>
      </c>
      <c r="W226">
        <v>0.04</v>
      </c>
      <c r="X226" s="2" t="s">
        <v>1126</v>
      </c>
      <c r="Y226" s="1" t="s">
        <v>1127</v>
      </c>
      <c r="Z226" s="3" t="s">
        <v>1128</v>
      </c>
      <c r="AA226">
        <v>80</v>
      </c>
      <c r="AB226" s="1" t="s">
        <v>810</v>
      </c>
      <c r="AC226" t="s">
        <v>38</v>
      </c>
    </row>
    <row r="227" spans="1:29" x14ac:dyDescent="0.25">
      <c r="A227" s="1" t="s">
        <v>1129</v>
      </c>
      <c r="B227" t="s">
        <v>1130</v>
      </c>
      <c r="C227" t="s">
        <v>926</v>
      </c>
      <c r="D227" t="str">
        <f>HYPERLINK("http://image.bazic.com/17101.jpg","CLICK HERE")</f>
        <v>CLICK HERE</v>
      </c>
      <c r="E227" s="6">
        <v>2.99</v>
      </c>
      <c r="F227" s="7">
        <v>1.05</v>
      </c>
      <c r="G227" s="4">
        <v>144</v>
      </c>
      <c r="H227" s="5">
        <v>24</v>
      </c>
      <c r="I227">
        <v>12.5</v>
      </c>
      <c r="J227">
        <v>8.75</v>
      </c>
      <c r="K227">
        <v>12.25</v>
      </c>
      <c r="L227">
        <v>0.77537</v>
      </c>
      <c r="M227">
        <v>9.2200000000000006</v>
      </c>
      <c r="N227" s="4">
        <v>8.25</v>
      </c>
      <c r="O227">
        <v>6</v>
      </c>
      <c r="P227">
        <v>3.75</v>
      </c>
      <c r="Q227">
        <v>0.10742</v>
      </c>
      <c r="R227" s="5">
        <v>1.4</v>
      </c>
      <c r="S227">
        <v>7.75</v>
      </c>
      <c r="T227">
        <v>3.25</v>
      </c>
      <c r="U227">
        <v>0.75</v>
      </c>
      <c r="V227">
        <v>1.093E-2</v>
      </c>
      <c r="W227">
        <v>0.04</v>
      </c>
      <c r="X227" s="2" t="s">
        <v>1131</v>
      </c>
      <c r="Y227" s="1" t="s">
        <v>1132</v>
      </c>
      <c r="Z227" s="3" t="s">
        <v>1133</v>
      </c>
      <c r="AA227">
        <v>80</v>
      </c>
      <c r="AB227" s="1" t="s">
        <v>810</v>
      </c>
      <c r="AC227" t="s">
        <v>38</v>
      </c>
    </row>
    <row r="228" spans="1:29" x14ac:dyDescent="0.25">
      <c r="A228" s="1" t="s">
        <v>1134</v>
      </c>
      <c r="B228" t="s">
        <v>1135</v>
      </c>
      <c r="C228" t="s">
        <v>926</v>
      </c>
      <c r="D228" t="str">
        <f>HYPERLINK("http://image.bazic.com/17102.jpg","CLICK HERE")</f>
        <v>CLICK HERE</v>
      </c>
      <c r="E228" s="6">
        <v>2.99</v>
      </c>
      <c r="F228" s="7">
        <v>1.5</v>
      </c>
      <c r="G228" s="4">
        <v>144</v>
      </c>
      <c r="H228" s="5">
        <v>12</v>
      </c>
      <c r="I228">
        <v>17</v>
      </c>
      <c r="J228">
        <v>10.75</v>
      </c>
      <c r="K228">
        <v>12.25</v>
      </c>
      <c r="L228">
        <v>1.2955399999999999</v>
      </c>
      <c r="M228">
        <v>12.78</v>
      </c>
      <c r="N228" s="4">
        <v>8</v>
      </c>
      <c r="O228">
        <v>5</v>
      </c>
      <c r="P228">
        <v>3.75</v>
      </c>
      <c r="Q228">
        <v>8.6809999999999998E-2</v>
      </c>
      <c r="R228" s="5">
        <v>0.96</v>
      </c>
      <c r="S228">
        <v>7.75</v>
      </c>
      <c r="T228">
        <v>3.25</v>
      </c>
      <c r="U228">
        <v>0.75</v>
      </c>
      <c r="V228">
        <v>1.093E-2</v>
      </c>
      <c r="W228">
        <v>0.06</v>
      </c>
      <c r="X228" s="2" t="s">
        <v>1136</v>
      </c>
      <c r="Y228" s="1" t="s">
        <v>1137</v>
      </c>
      <c r="Z228" s="3" t="s">
        <v>1138</v>
      </c>
      <c r="AA228">
        <v>50</v>
      </c>
      <c r="AB228" s="1" t="s">
        <v>810</v>
      </c>
      <c r="AC228" t="s">
        <v>38</v>
      </c>
    </row>
    <row r="229" spans="1:29" x14ac:dyDescent="0.25">
      <c r="A229" s="1" t="s">
        <v>1139</v>
      </c>
      <c r="B229" t="s">
        <v>1140</v>
      </c>
      <c r="C229" t="s">
        <v>926</v>
      </c>
      <c r="D229" t="str">
        <f>HYPERLINK("http://image.bazic.com/17104.jpg","CLICK HERE")</f>
        <v>CLICK HERE</v>
      </c>
      <c r="E229" s="6">
        <v>1.99</v>
      </c>
      <c r="F229" s="7">
        <v>0.75</v>
      </c>
      <c r="G229" s="4">
        <v>144</v>
      </c>
      <c r="H229" s="5">
        <v>24</v>
      </c>
      <c r="I229">
        <v>15.75</v>
      </c>
      <c r="J229">
        <v>8.75</v>
      </c>
      <c r="K229">
        <v>9.5</v>
      </c>
      <c r="L229">
        <v>0.75765000000000005</v>
      </c>
      <c r="M229">
        <v>6.98</v>
      </c>
      <c r="N229" s="4">
        <v>8</v>
      </c>
      <c r="O229">
        <v>5</v>
      </c>
      <c r="P229">
        <v>4.25</v>
      </c>
      <c r="Q229">
        <v>9.8379999999999995E-2</v>
      </c>
      <c r="R229" s="5">
        <v>1.02</v>
      </c>
      <c r="S229">
        <v>7.75</v>
      </c>
      <c r="T229">
        <v>2.2999999999999998</v>
      </c>
      <c r="U229">
        <v>0.75</v>
      </c>
      <c r="V229">
        <v>7.7400000000000004E-3</v>
      </c>
      <c r="W229">
        <v>0.04</v>
      </c>
      <c r="X229" s="2" t="s">
        <v>1141</v>
      </c>
      <c r="Y229" s="1" t="s">
        <v>1142</v>
      </c>
      <c r="Z229" s="3" t="s">
        <v>1143</v>
      </c>
      <c r="AA229">
        <v>91</v>
      </c>
      <c r="AB229" s="1" t="s">
        <v>810</v>
      </c>
      <c r="AC229" t="s">
        <v>38</v>
      </c>
    </row>
    <row r="230" spans="1:29" x14ac:dyDescent="0.25">
      <c r="A230" s="1" t="s">
        <v>1144</v>
      </c>
      <c r="B230" t="s">
        <v>1145</v>
      </c>
      <c r="C230" t="s">
        <v>926</v>
      </c>
      <c r="D230" t="str">
        <f>HYPERLINK("http://image.bazic.com/17105.jpg","CLICK HERE")</f>
        <v>CLICK HERE</v>
      </c>
      <c r="E230" s="6">
        <v>1.99</v>
      </c>
      <c r="F230" s="7">
        <v>0.75</v>
      </c>
      <c r="G230" s="4">
        <v>144</v>
      </c>
      <c r="H230" s="5">
        <v>24</v>
      </c>
      <c r="I230">
        <v>15.5</v>
      </c>
      <c r="J230">
        <v>8.75</v>
      </c>
      <c r="K230">
        <v>9.5</v>
      </c>
      <c r="L230">
        <v>0.74561999999999995</v>
      </c>
      <c r="M230">
        <v>6.98</v>
      </c>
      <c r="N230" s="4">
        <v>8</v>
      </c>
      <c r="O230">
        <v>5</v>
      </c>
      <c r="P230">
        <v>4.25</v>
      </c>
      <c r="Q230">
        <v>9.8379999999999995E-2</v>
      </c>
      <c r="R230" s="5">
        <v>1.04</v>
      </c>
      <c r="S230">
        <v>7.75</v>
      </c>
      <c r="T230">
        <v>2.2999999999999998</v>
      </c>
      <c r="U230">
        <v>0.75</v>
      </c>
      <c r="V230">
        <v>7.7400000000000004E-3</v>
      </c>
      <c r="W230">
        <v>0.04</v>
      </c>
      <c r="X230" s="2" t="s">
        <v>1146</v>
      </c>
      <c r="Y230" s="1" t="s">
        <v>1147</v>
      </c>
      <c r="Z230" s="3" t="s">
        <v>1148</v>
      </c>
      <c r="AA230">
        <v>91</v>
      </c>
      <c r="AB230" s="1" t="s">
        <v>810</v>
      </c>
      <c r="AC230" t="s">
        <v>38</v>
      </c>
    </row>
    <row r="231" spans="1:29" x14ac:dyDescent="0.25">
      <c r="A231" s="1" t="s">
        <v>1149</v>
      </c>
      <c r="B231" t="s">
        <v>1150</v>
      </c>
      <c r="C231" t="s">
        <v>926</v>
      </c>
      <c r="D231" t="str">
        <f>HYPERLINK("http://image.bazic.com/17106.jpg","CLICK HERE")</f>
        <v>CLICK HERE</v>
      </c>
      <c r="E231" s="6">
        <v>1.99</v>
      </c>
      <c r="F231" s="7">
        <v>0.75</v>
      </c>
      <c r="G231" s="4">
        <v>144</v>
      </c>
      <c r="H231" s="5">
        <v>24</v>
      </c>
      <c r="I231">
        <v>15.5</v>
      </c>
      <c r="J231">
        <v>8.75</v>
      </c>
      <c r="K231">
        <v>9.5</v>
      </c>
      <c r="L231">
        <v>0.74561999999999995</v>
      </c>
      <c r="M231">
        <v>6.98</v>
      </c>
      <c r="N231" s="4">
        <v>8</v>
      </c>
      <c r="O231">
        <v>5</v>
      </c>
      <c r="P231">
        <v>4.25</v>
      </c>
      <c r="Q231">
        <v>9.8379999999999995E-2</v>
      </c>
      <c r="R231" s="5">
        <v>1.04</v>
      </c>
      <c r="S231">
        <v>7.75</v>
      </c>
      <c r="T231">
        <v>2.2999999999999998</v>
      </c>
      <c r="U231">
        <v>0.75</v>
      </c>
      <c r="V231">
        <v>7.7400000000000004E-3</v>
      </c>
      <c r="W231">
        <v>0.04</v>
      </c>
      <c r="X231" s="2" t="s">
        <v>1151</v>
      </c>
      <c r="Y231" s="1" t="s">
        <v>1152</v>
      </c>
      <c r="Z231" s="3" t="s">
        <v>1153</v>
      </c>
      <c r="AA231">
        <v>91</v>
      </c>
      <c r="AB231" s="1" t="s">
        <v>810</v>
      </c>
      <c r="AC231" t="s">
        <v>38</v>
      </c>
    </row>
    <row r="232" spans="1:29" x14ac:dyDescent="0.25">
      <c r="A232" s="1" t="s">
        <v>1154</v>
      </c>
      <c r="B232" t="s">
        <v>1155</v>
      </c>
      <c r="C232" t="s">
        <v>926</v>
      </c>
      <c r="D232" t="str">
        <f>HYPERLINK("http://image.bazic.com/17107.jpg","CLICK HERE")</f>
        <v>CLICK HERE</v>
      </c>
      <c r="E232" s="6">
        <v>3.99</v>
      </c>
      <c r="F232" s="7">
        <v>1.95</v>
      </c>
      <c r="G232" s="4">
        <v>144</v>
      </c>
      <c r="H232" s="5">
        <v>12</v>
      </c>
      <c r="I232">
        <v>17</v>
      </c>
      <c r="J232">
        <v>10.75</v>
      </c>
      <c r="K232">
        <v>14</v>
      </c>
      <c r="L232">
        <v>1.48061</v>
      </c>
      <c r="M232">
        <v>16.04</v>
      </c>
      <c r="N232" s="4">
        <v>8</v>
      </c>
      <c r="O232">
        <v>4.75</v>
      </c>
      <c r="P232">
        <v>4.25</v>
      </c>
      <c r="Q232">
        <v>9.3460000000000001E-2</v>
      </c>
      <c r="R232" s="5">
        <v>1.24</v>
      </c>
      <c r="S232">
        <v>7.75</v>
      </c>
      <c r="T232">
        <v>3.25</v>
      </c>
      <c r="U232">
        <v>0.75</v>
      </c>
      <c r="V232">
        <v>1.093E-2</v>
      </c>
      <c r="W232">
        <v>0.1</v>
      </c>
      <c r="X232" s="2" t="s">
        <v>1156</v>
      </c>
      <c r="Y232" s="1" t="s">
        <v>1157</v>
      </c>
      <c r="Z232" s="3" t="s">
        <v>1158</v>
      </c>
      <c r="AA232">
        <v>50</v>
      </c>
      <c r="AB232" s="1" t="s">
        <v>810</v>
      </c>
      <c r="AC232" t="s">
        <v>38</v>
      </c>
    </row>
    <row r="233" spans="1:29" x14ac:dyDescent="0.25">
      <c r="A233" s="1" t="s">
        <v>1159</v>
      </c>
      <c r="B233" t="s">
        <v>1160</v>
      </c>
      <c r="C233" t="s">
        <v>926</v>
      </c>
      <c r="D233" t="str">
        <f>HYPERLINK("http://image.bazic.com/17108.jpg","CLICK HERE")</f>
        <v>CLICK HERE</v>
      </c>
      <c r="E233" s="6">
        <v>2.99</v>
      </c>
      <c r="F233" s="7">
        <v>1.05</v>
      </c>
      <c r="G233" s="4">
        <v>144</v>
      </c>
      <c r="H233" s="5">
        <v>24</v>
      </c>
      <c r="I233">
        <v>15.75</v>
      </c>
      <c r="J233">
        <v>8.75</v>
      </c>
      <c r="K233">
        <v>9.5</v>
      </c>
      <c r="L233">
        <v>0.75765000000000005</v>
      </c>
      <c r="M233">
        <v>6.98</v>
      </c>
      <c r="N233" s="4">
        <v>8</v>
      </c>
      <c r="O233">
        <v>5</v>
      </c>
      <c r="P233">
        <v>4.25</v>
      </c>
      <c r="Q233">
        <v>9.8379999999999995E-2</v>
      </c>
      <c r="R233" s="5">
        <v>1</v>
      </c>
      <c r="S233">
        <v>7.75</v>
      </c>
      <c r="T233">
        <v>2.2999999999999998</v>
      </c>
      <c r="U233">
        <v>0.75</v>
      </c>
      <c r="V233">
        <v>7.7400000000000004E-3</v>
      </c>
      <c r="W233">
        <v>0.04</v>
      </c>
      <c r="X233" s="2" t="s">
        <v>1161</v>
      </c>
      <c r="Y233" s="1" t="s">
        <v>1162</v>
      </c>
      <c r="Z233" s="3" t="s">
        <v>1163</v>
      </c>
      <c r="AA233">
        <v>91</v>
      </c>
      <c r="AB233" s="1" t="s">
        <v>810</v>
      </c>
      <c r="AC233" t="s">
        <v>38</v>
      </c>
    </row>
    <row r="234" spans="1:29" x14ac:dyDescent="0.25">
      <c r="A234" s="1" t="s">
        <v>1164</v>
      </c>
      <c r="B234" t="s">
        <v>1165</v>
      </c>
      <c r="C234" t="s">
        <v>926</v>
      </c>
      <c r="D234" t="str">
        <f>HYPERLINK("http://image.bazic.com/17109.jpg","CLICK HERE")</f>
        <v>CLICK HERE</v>
      </c>
      <c r="E234" s="6">
        <v>5.99</v>
      </c>
      <c r="F234" s="7">
        <v>2.85</v>
      </c>
      <c r="G234" s="4">
        <v>144</v>
      </c>
      <c r="H234" s="5">
        <v>12</v>
      </c>
      <c r="I234">
        <v>17</v>
      </c>
      <c r="J234">
        <v>10.75</v>
      </c>
      <c r="K234">
        <v>13.5</v>
      </c>
      <c r="L234">
        <v>1.4277299999999999</v>
      </c>
      <c r="M234">
        <v>15.52</v>
      </c>
      <c r="N234" s="4">
        <v>8</v>
      </c>
      <c r="O234">
        <v>5</v>
      </c>
      <c r="P234">
        <v>4</v>
      </c>
      <c r="Q234">
        <v>9.2590000000000006E-2</v>
      </c>
      <c r="R234" s="5">
        <v>1.2</v>
      </c>
      <c r="S234">
        <v>7.75</v>
      </c>
      <c r="T234">
        <v>3.75</v>
      </c>
      <c r="U234">
        <v>0.75</v>
      </c>
      <c r="V234">
        <v>1.261E-2</v>
      </c>
      <c r="W234">
        <v>0.08</v>
      </c>
      <c r="X234" s="2" t="s">
        <v>1166</v>
      </c>
      <c r="Y234" s="1" t="s">
        <v>1167</v>
      </c>
      <c r="Z234" s="3" t="s">
        <v>1168</v>
      </c>
      <c r="AA234">
        <v>50</v>
      </c>
      <c r="AB234" s="1" t="s">
        <v>810</v>
      </c>
      <c r="AC234" t="s">
        <v>38</v>
      </c>
    </row>
    <row r="235" spans="1:29" x14ac:dyDescent="0.25">
      <c r="A235" s="1" t="s">
        <v>1169</v>
      </c>
      <c r="B235" t="s">
        <v>1170</v>
      </c>
      <c r="C235" t="s">
        <v>846</v>
      </c>
      <c r="D235" t="str">
        <f>HYPERLINK("http://image.bazic.com/1712.jpg","CLICK HERE")</f>
        <v>CLICK HERE</v>
      </c>
      <c r="E235" s="6">
        <v>2.99</v>
      </c>
      <c r="F235" s="7">
        <v>1.05</v>
      </c>
      <c r="G235" s="4">
        <v>144</v>
      </c>
      <c r="H235" s="5">
        <v>24</v>
      </c>
      <c r="I235">
        <v>15</v>
      </c>
      <c r="J235">
        <v>7.75</v>
      </c>
      <c r="K235">
        <v>11.75</v>
      </c>
      <c r="L235">
        <v>0.79047000000000001</v>
      </c>
      <c r="M235">
        <v>10.119999999999999</v>
      </c>
      <c r="N235" s="4">
        <v>14.25</v>
      </c>
      <c r="O235">
        <v>3.5</v>
      </c>
      <c r="P235">
        <v>3.5</v>
      </c>
      <c r="Q235">
        <v>0.10102</v>
      </c>
      <c r="R235" s="5">
        <v>1.52</v>
      </c>
      <c r="S235">
        <v>2.56</v>
      </c>
      <c r="T235">
        <v>0.56000000000000005</v>
      </c>
      <c r="U235">
        <v>7.81</v>
      </c>
      <c r="V235">
        <v>6.4799999999999996E-3</v>
      </c>
      <c r="W235">
        <v>0.06</v>
      </c>
      <c r="X235" s="2" t="s">
        <v>1171</v>
      </c>
      <c r="Y235" s="1" t="s">
        <v>1172</v>
      </c>
      <c r="Z235" s="3" t="s">
        <v>1173</v>
      </c>
      <c r="AA235">
        <v>90</v>
      </c>
      <c r="AB235" s="1" t="s">
        <v>810</v>
      </c>
      <c r="AC235" t="s">
        <v>38</v>
      </c>
    </row>
    <row r="236" spans="1:29" x14ac:dyDescent="0.25">
      <c r="A236" s="1" t="s">
        <v>1174</v>
      </c>
      <c r="B236" t="s">
        <v>1175</v>
      </c>
      <c r="C236" t="s">
        <v>895</v>
      </c>
      <c r="D236" t="str">
        <f>HYPERLINK("http://image.bazic.com/1713.jpg","CLICK HERE")</f>
        <v>CLICK HERE</v>
      </c>
      <c r="E236" s="6">
        <v>4.99</v>
      </c>
      <c r="F236" s="7">
        <v>2.25</v>
      </c>
      <c r="G236" s="4">
        <v>144</v>
      </c>
      <c r="H236" s="5">
        <v>24</v>
      </c>
      <c r="I236">
        <v>18</v>
      </c>
      <c r="J236">
        <v>10.25</v>
      </c>
      <c r="K236">
        <v>12</v>
      </c>
      <c r="L236">
        <v>1.28125</v>
      </c>
      <c r="M236">
        <v>23.52</v>
      </c>
      <c r="N236" s="4">
        <v>9.5</v>
      </c>
      <c r="O236">
        <v>5.75</v>
      </c>
      <c r="P236">
        <v>5.75</v>
      </c>
      <c r="Q236">
        <v>0.18176999999999999</v>
      </c>
      <c r="R236" s="5">
        <v>3.72</v>
      </c>
      <c r="S236">
        <v>3</v>
      </c>
      <c r="T236">
        <v>0.59099999999999997</v>
      </c>
      <c r="U236">
        <v>6.5</v>
      </c>
      <c r="V236">
        <v>6.6699999999999997E-3</v>
      </c>
      <c r="W236">
        <v>0.13</v>
      </c>
      <c r="X236" s="2" t="s">
        <v>1176</v>
      </c>
      <c r="Y236" s="1" t="s">
        <v>1177</v>
      </c>
      <c r="Z236" s="3" t="s">
        <v>1178</v>
      </c>
      <c r="AA236">
        <v>50</v>
      </c>
      <c r="AB236" s="1" t="s">
        <v>810</v>
      </c>
      <c r="AC236" t="s">
        <v>38</v>
      </c>
    </row>
    <row r="237" spans="1:29" x14ac:dyDescent="0.25">
      <c r="A237" s="1" t="s">
        <v>1179</v>
      </c>
      <c r="B237" t="s">
        <v>1180</v>
      </c>
      <c r="C237" t="s">
        <v>809</v>
      </c>
      <c r="D237" t="str">
        <f>HYPERLINK("http://image.bazic.com/1715.jpg","CLICK HERE")</f>
        <v>CLICK HERE</v>
      </c>
      <c r="E237" s="6">
        <v>2.99</v>
      </c>
      <c r="F237" s="7">
        <v>1.2</v>
      </c>
      <c r="G237" s="4">
        <v>144</v>
      </c>
      <c r="H237" s="5">
        <v>24</v>
      </c>
      <c r="I237">
        <v>16</v>
      </c>
      <c r="J237">
        <v>10.75</v>
      </c>
      <c r="K237">
        <v>11.75</v>
      </c>
      <c r="L237">
        <v>1.1695599999999999</v>
      </c>
      <c r="M237">
        <v>9.56</v>
      </c>
      <c r="N237" s="4">
        <v>9.75</v>
      </c>
      <c r="O237">
        <v>7.5</v>
      </c>
      <c r="P237">
        <v>3.5</v>
      </c>
      <c r="Q237">
        <v>0.14810999999999999</v>
      </c>
      <c r="R237" s="5">
        <v>1.44</v>
      </c>
      <c r="S237">
        <v>7.5</v>
      </c>
      <c r="T237">
        <v>3</v>
      </c>
      <c r="U237">
        <v>0.75</v>
      </c>
      <c r="V237">
        <v>9.7699999999999992E-3</v>
      </c>
      <c r="W237">
        <v>0.04</v>
      </c>
      <c r="X237" s="2" t="s">
        <v>1181</v>
      </c>
      <c r="Y237" s="1" t="s">
        <v>1182</v>
      </c>
      <c r="Z237" s="3" t="s">
        <v>1183</v>
      </c>
      <c r="AA237">
        <v>60</v>
      </c>
      <c r="AB237" s="1" t="s">
        <v>810</v>
      </c>
      <c r="AC237" t="s">
        <v>38</v>
      </c>
    </row>
    <row r="238" spans="1:29" x14ac:dyDescent="0.25">
      <c r="A238" s="1" t="s">
        <v>1184</v>
      </c>
      <c r="B238" t="s">
        <v>1185</v>
      </c>
      <c r="C238" t="s">
        <v>809</v>
      </c>
      <c r="D238" t="str">
        <f>HYPERLINK("http://image.bazic.com/1716.jpg","CLICK HERE")</f>
        <v>CLICK HERE</v>
      </c>
      <c r="E238" s="6">
        <v>1.99</v>
      </c>
      <c r="F238" s="7">
        <v>0.85</v>
      </c>
      <c r="G238" s="4">
        <v>144</v>
      </c>
      <c r="H238" s="5">
        <v>24</v>
      </c>
      <c r="I238">
        <v>15</v>
      </c>
      <c r="J238">
        <v>9</v>
      </c>
      <c r="K238">
        <v>9.5</v>
      </c>
      <c r="L238">
        <v>0.74219000000000002</v>
      </c>
      <c r="M238">
        <v>7.82</v>
      </c>
      <c r="N238" s="4">
        <v>14.5</v>
      </c>
      <c r="O238">
        <v>2.75</v>
      </c>
      <c r="P238">
        <v>4.25</v>
      </c>
      <c r="Q238">
        <v>9.8070000000000004E-2</v>
      </c>
      <c r="R238" s="5">
        <v>1.1399999999999999</v>
      </c>
      <c r="S238">
        <v>2.5</v>
      </c>
      <c r="T238">
        <v>0.75</v>
      </c>
      <c r="U238">
        <v>8</v>
      </c>
      <c r="V238">
        <v>8.6800000000000002E-3</v>
      </c>
      <c r="W238">
        <v>4.3999999999999997E-2</v>
      </c>
      <c r="X238" s="2" t="s">
        <v>1186</v>
      </c>
      <c r="Y238" s="1" t="s">
        <v>1187</v>
      </c>
      <c r="Z238" s="3" t="s">
        <v>1188</v>
      </c>
      <c r="AA238">
        <v>91</v>
      </c>
      <c r="AB238" s="1" t="s">
        <v>810</v>
      </c>
      <c r="AC238" t="s">
        <v>38</v>
      </c>
    </row>
    <row r="239" spans="1:29" x14ac:dyDescent="0.25">
      <c r="A239" s="1" t="s">
        <v>1189</v>
      </c>
      <c r="B239" t="s">
        <v>1190</v>
      </c>
      <c r="C239" t="s">
        <v>809</v>
      </c>
      <c r="D239" t="str">
        <f>HYPERLINK("http://image.bazic.com/1717.jpg","CLICK HERE")</f>
        <v>CLICK HERE</v>
      </c>
      <c r="E239" s="6">
        <v>2.99</v>
      </c>
      <c r="F239" s="7">
        <v>1.05</v>
      </c>
      <c r="G239" s="4">
        <v>144</v>
      </c>
      <c r="H239" s="5">
        <v>24</v>
      </c>
      <c r="I239">
        <v>16</v>
      </c>
      <c r="J239">
        <v>9.5</v>
      </c>
      <c r="K239">
        <v>14.75</v>
      </c>
      <c r="L239">
        <v>1.2974600000000001</v>
      </c>
      <c r="M239">
        <v>11.82</v>
      </c>
      <c r="N239" s="4">
        <v>8.75</v>
      </c>
      <c r="O239">
        <v>7.75</v>
      </c>
      <c r="P239">
        <v>4.5</v>
      </c>
      <c r="Q239">
        <v>0.17660000000000001</v>
      </c>
      <c r="R239" s="5">
        <v>1.8</v>
      </c>
      <c r="S239">
        <v>2.9375</v>
      </c>
      <c r="T239">
        <v>1.75</v>
      </c>
      <c r="U239">
        <v>7.4375</v>
      </c>
      <c r="V239">
        <v>2.213E-2</v>
      </c>
      <c r="W239">
        <v>0.06</v>
      </c>
      <c r="X239" s="2" t="s">
        <v>1191</v>
      </c>
      <c r="Y239" s="1" t="s">
        <v>1192</v>
      </c>
      <c r="Z239" s="3" t="s">
        <v>1193</v>
      </c>
      <c r="AA239">
        <v>80</v>
      </c>
      <c r="AB239" s="1" t="s">
        <v>810</v>
      </c>
      <c r="AC239" t="s">
        <v>38</v>
      </c>
    </row>
    <row r="240" spans="1:29" x14ac:dyDescent="0.25">
      <c r="A240" s="1" t="s">
        <v>1194</v>
      </c>
      <c r="B240" t="s">
        <v>1195</v>
      </c>
      <c r="C240" t="s">
        <v>809</v>
      </c>
      <c r="D240" t="str">
        <f>HYPERLINK("http://image.bazic.com/1718.jpg","CLICK HERE")</f>
        <v>CLICK HERE</v>
      </c>
      <c r="E240" s="6">
        <v>2.99</v>
      </c>
      <c r="F240" s="7">
        <v>1.05</v>
      </c>
      <c r="G240" s="4">
        <v>144</v>
      </c>
      <c r="H240" s="5">
        <v>24</v>
      </c>
      <c r="I240">
        <v>16</v>
      </c>
      <c r="J240">
        <v>9.5</v>
      </c>
      <c r="K240">
        <v>14.5</v>
      </c>
      <c r="L240">
        <v>1.27546</v>
      </c>
      <c r="M240">
        <v>11.82</v>
      </c>
      <c r="N240" s="4">
        <v>8.75</v>
      </c>
      <c r="O240">
        <v>7.75</v>
      </c>
      <c r="P240">
        <v>4.5</v>
      </c>
      <c r="Q240">
        <v>0.17660000000000001</v>
      </c>
      <c r="R240" s="5">
        <v>1.82</v>
      </c>
      <c r="S240">
        <v>2.972</v>
      </c>
      <c r="T240">
        <v>0.59099999999999997</v>
      </c>
      <c r="U240">
        <v>7.48</v>
      </c>
      <c r="V240">
        <v>7.6E-3</v>
      </c>
      <c r="W240">
        <v>0.06</v>
      </c>
      <c r="X240" s="2" t="s">
        <v>1196</v>
      </c>
      <c r="Y240" s="1" t="s">
        <v>1197</v>
      </c>
      <c r="Z240" s="3" t="s">
        <v>1198</v>
      </c>
      <c r="AA240">
        <v>80</v>
      </c>
      <c r="AB240" s="1" t="s">
        <v>810</v>
      </c>
      <c r="AC240" t="s">
        <v>38</v>
      </c>
    </row>
    <row r="241" spans="1:29" x14ac:dyDescent="0.25">
      <c r="A241" s="1" t="s">
        <v>1199</v>
      </c>
      <c r="B241" t="s">
        <v>1200</v>
      </c>
      <c r="C241" t="s">
        <v>809</v>
      </c>
      <c r="D241" t="str">
        <f>HYPERLINK("http://image.bazic.com/1720.jpg","CLICK HERE")</f>
        <v>CLICK HERE</v>
      </c>
      <c r="E241" s="6">
        <v>2.99</v>
      </c>
      <c r="F241" s="7">
        <v>1.5</v>
      </c>
      <c r="G241" s="4">
        <v>144</v>
      </c>
      <c r="H241" s="5">
        <v>24</v>
      </c>
      <c r="I241">
        <v>19</v>
      </c>
      <c r="J241">
        <v>10</v>
      </c>
      <c r="K241">
        <v>16.5</v>
      </c>
      <c r="L241">
        <v>1.8142400000000001</v>
      </c>
      <c r="M241">
        <v>26.72</v>
      </c>
      <c r="N241" s="4">
        <v>9</v>
      </c>
      <c r="O241">
        <v>6.25</v>
      </c>
      <c r="P241">
        <v>7.75</v>
      </c>
      <c r="Q241">
        <v>0.25228</v>
      </c>
      <c r="R241" s="5">
        <v>4.24</v>
      </c>
      <c r="S241">
        <v>4.4089999999999998</v>
      </c>
      <c r="T241">
        <v>0.55100000000000005</v>
      </c>
      <c r="U241">
        <v>7.0279999999999996</v>
      </c>
      <c r="V241">
        <v>9.8799999999999999E-3</v>
      </c>
      <c r="W241">
        <v>0.16</v>
      </c>
      <c r="X241" s="2" t="s">
        <v>1201</v>
      </c>
      <c r="Y241" s="1" t="s">
        <v>1202</v>
      </c>
      <c r="Z241" s="3" t="s">
        <v>1203</v>
      </c>
      <c r="AA241">
        <v>40</v>
      </c>
      <c r="AB241" s="1" t="s">
        <v>810</v>
      </c>
      <c r="AC241" t="s">
        <v>38</v>
      </c>
    </row>
    <row r="242" spans="1:29" x14ac:dyDescent="0.25">
      <c r="A242" s="1" t="s">
        <v>1204</v>
      </c>
      <c r="B242" t="s">
        <v>1205</v>
      </c>
      <c r="C242" t="s">
        <v>895</v>
      </c>
      <c r="D242" t="str">
        <f>HYPERLINK("http://image.bazic.com/1721.jpg","CLICK HERE")</f>
        <v>CLICK HERE</v>
      </c>
      <c r="E242" s="6">
        <v>2.99</v>
      </c>
      <c r="F242" s="7">
        <v>1.2</v>
      </c>
      <c r="G242" s="4">
        <v>144</v>
      </c>
      <c r="H242" s="5">
        <v>24</v>
      </c>
      <c r="I242">
        <v>25.25</v>
      </c>
      <c r="J242">
        <v>10.5</v>
      </c>
      <c r="K242">
        <v>9.5</v>
      </c>
      <c r="L242">
        <v>1.4575800000000001</v>
      </c>
      <c r="M242">
        <v>18.88</v>
      </c>
      <c r="N242" s="4">
        <v>9.75</v>
      </c>
      <c r="O242">
        <v>8.25</v>
      </c>
      <c r="P242">
        <v>4</v>
      </c>
      <c r="Q242">
        <v>0.1862</v>
      </c>
      <c r="R242" s="5">
        <v>2.94</v>
      </c>
      <c r="S242">
        <v>3</v>
      </c>
      <c r="T242">
        <v>0.75</v>
      </c>
      <c r="U242">
        <v>7.5</v>
      </c>
      <c r="V242">
        <v>9.7699999999999992E-3</v>
      </c>
      <c r="W242">
        <v>0.1</v>
      </c>
      <c r="X242" s="2" t="s">
        <v>1206</v>
      </c>
      <c r="Y242" s="1" t="s">
        <v>1207</v>
      </c>
      <c r="Z242" s="3" t="s">
        <v>1208</v>
      </c>
      <c r="AA242">
        <v>42</v>
      </c>
      <c r="AB242" s="1" t="s">
        <v>810</v>
      </c>
      <c r="AC242" t="s">
        <v>38</v>
      </c>
    </row>
    <row r="243" spans="1:29" x14ac:dyDescent="0.25">
      <c r="A243" s="1" t="s">
        <v>1209</v>
      </c>
      <c r="B243" t="s">
        <v>1210</v>
      </c>
      <c r="C243" t="s">
        <v>895</v>
      </c>
      <c r="D243" t="str">
        <f>HYPERLINK("http://image.bazic.com/1723.jpg","CLICK HERE")</f>
        <v>CLICK HERE</v>
      </c>
      <c r="E243" s="6">
        <v>2.99</v>
      </c>
      <c r="F243" s="7">
        <v>1.2</v>
      </c>
      <c r="G243" s="4">
        <v>144</v>
      </c>
      <c r="H243" s="5">
        <v>24</v>
      </c>
      <c r="I243">
        <v>25</v>
      </c>
      <c r="J243">
        <v>10.25</v>
      </c>
      <c r="K243">
        <v>9.25</v>
      </c>
      <c r="L243">
        <v>1.37171</v>
      </c>
      <c r="M243">
        <v>18.940000000000001</v>
      </c>
      <c r="N243" s="4">
        <v>9.75</v>
      </c>
      <c r="O243">
        <v>8.25</v>
      </c>
      <c r="P243">
        <v>4.25</v>
      </c>
      <c r="Q243">
        <v>0.19783999999999999</v>
      </c>
      <c r="R243" s="5">
        <v>2.94</v>
      </c>
      <c r="S243">
        <v>2.9529999999999998</v>
      </c>
      <c r="T243">
        <v>0.78700000000000003</v>
      </c>
      <c r="U243">
        <v>7.44</v>
      </c>
      <c r="V243">
        <v>1.001E-2</v>
      </c>
      <c r="W243">
        <v>0.12</v>
      </c>
      <c r="X243" s="2" t="s">
        <v>1211</v>
      </c>
      <c r="Y243" s="1" t="s">
        <v>1212</v>
      </c>
      <c r="Z243" s="3" t="s">
        <v>1213</v>
      </c>
      <c r="AA243">
        <v>42</v>
      </c>
      <c r="AB243" s="1" t="s">
        <v>810</v>
      </c>
      <c r="AC243" t="s">
        <v>38</v>
      </c>
    </row>
    <row r="244" spans="1:29" x14ac:dyDescent="0.25">
      <c r="A244" s="1" t="s">
        <v>1214</v>
      </c>
      <c r="B244" t="s">
        <v>1215</v>
      </c>
      <c r="C244" t="s">
        <v>846</v>
      </c>
      <c r="D244" t="str">
        <f>HYPERLINK("http://image.bazic.com/1724.jpg","CLICK HERE")</f>
        <v>CLICK HERE</v>
      </c>
      <c r="E244" s="6">
        <v>2.99</v>
      </c>
      <c r="F244" s="7">
        <v>1.1499999999999999</v>
      </c>
      <c r="G244" s="4">
        <v>144</v>
      </c>
      <c r="H244" s="5">
        <v>24</v>
      </c>
      <c r="I244">
        <v>15</v>
      </c>
      <c r="J244">
        <v>10.75</v>
      </c>
      <c r="K244">
        <v>9.5</v>
      </c>
      <c r="L244">
        <v>0.88649999999999995</v>
      </c>
      <c r="M244">
        <v>10.92</v>
      </c>
      <c r="N244" s="4">
        <v>14.5</v>
      </c>
      <c r="O244">
        <v>3.5</v>
      </c>
      <c r="P244">
        <v>4.25</v>
      </c>
      <c r="Q244">
        <v>0.12482</v>
      </c>
      <c r="R244" s="5">
        <v>1.64</v>
      </c>
      <c r="S244">
        <v>2.5499999999999998</v>
      </c>
      <c r="T244">
        <v>0.75</v>
      </c>
      <c r="U244">
        <v>7.7549999999999999</v>
      </c>
      <c r="V244">
        <v>8.5800000000000008E-3</v>
      </c>
      <c r="W244">
        <v>6.8750000000000006E-2</v>
      </c>
      <c r="X244" s="2" t="s">
        <v>1216</v>
      </c>
      <c r="Y244" s="1" t="s">
        <v>1217</v>
      </c>
      <c r="Z244" s="3" t="s">
        <v>1218</v>
      </c>
      <c r="AA244">
        <v>70</v>
      </c>
      <c r="AB244" s="1" t="s">
        <v>810</v>
      </c>
      <c r="AC244" t="s">
        <v>38</v>
      </c>
    </row>
    <row r="245" spans="1:29" x14ac:dyDescent="0.25">
      <c r="A245" s="1" t="s">
        <v>1219</v>
      </c>
      <c r="B245" t="s">
        <v>1220</v>
      </c>
      <c r="C245" t="s">
        <v>846</v>
      </c>
      <c r="D245" t="str">
        <f>HYPERLINK("http://image.bazic.com/1726.jpg","CLICK HERE")</f>
        <v>CLICK HERE</v>
      </c>
      <c r="E245" s="6">
        <v>2.99</v>
      </c>
      <c r="F245" s="7">
        <v>1.1499999999999999</v>
      </c>
      <c r="G245" s="4">
        <v>144</v>
      </c>
      <c r="H245" s="5">
        <v>24</v>
      </c>
      <c r="I245">
        <v>15</v>
      </c>
      <c r="J245">
        <v>10.5</v>
      </c>
      <c r="K245">
        <v>9.25</v>
      </c>
      <c r="L245">
        <v>0.84309999999999996</v>
      </c>
      <c r="M245">
        <v>10.62</v>
      </c>
      <c r="N245" s="4">
        <v>14.25</v>
      </c>
      <c r="O245">
        <v>3.25</v>
      </c>
      <c r="P245">
        <v>4.25</v>
      </c>
      <c r="Q245">
        <v>0.11391</v>
      </c>
      <c r="R245" s="5">
        <v>1.6</v>
      </c>
      <c r="S245">
        <v>2.56</v>
      </c>
      <c r="T245">
        <v>0.69</v>
      </c>
      <c r="U245">
        <v>7.81</v>
      </c>
      <c r="V245">
        <v>9.5799999999999996E-2</v>
      </c>
      <c r="W245">
        <v>6.2E-2</v>
      </c>
      <c r="X245" s="2" t="s">
        <v>1221</v>
      </c>
      <c r="Y245" s="1" t="s">
        <v>1222</v>
      </c>
      <c r="Z245" s="3" t="s">
        <v>1223</v>
      </c>
      <c r="AA245">
        <v>70</v>
      </c>
      <c r="AB245" s="1" t="s">
        <v>810</v>
      </c>
      <c r="AC245" t="s">
        <v>38</v>
      </c>
    </row>
    <row r="246" spans="1:29" x14ac:dyDescent="0.25">
      <c r="A246" s="1" t="s">
        <v>1224</v>
      </c>
      <c r="B246" t="s">
        <v>1225</v>
      </c>
      <c r="C246" t="s">
        <v>846</v>
      </c>
      <c r="D246" t="str">
        <f>HYPERLINK("http://image.bazic.com/1727.jpg","CLICK HERE")</f>
        <v>CLICK HERE</v>
      </c>
      <c r="E246" s="6">
        <v>2.99</v>
      </c>
      <c r="F246" s="7">
        <v>1.1499999999999999</v>
      </c>
      <c r="G246" s="4">
        <v>144</v>
      </c>
      <c r="H246" s="5">
        <v>24</v>
      </c>
      <c r="I246">
        <v>14.75</v>
      </c>
      <c r="J246">
        <v>10.75</v>
      </c>
      <c r="K246">
        <v>9.25</v>
      </c>
      <c r="L246">
        <v>0.84879000000000004</v>
      </c>
      <c r="M246">
        <v>10.94</v>
      </c>
      <c r="N246" s="4">
        <v>14.25</v>
      </c>
      <c r="O246">
        <v>3.5</v>
      </c>
      <c r="P246">
        <v>4.25</v>
      </c>
      <c r="Q246">
        <v>0.12267</v>
      </c>
      <c r="R246" s="5">
        <v>1.66</v>
      </c>
      <c r="S246">
        <v>2.56</v>
      </c>
      <c r="T246">
        <v>0.69</v>
      </c>
      <c r="U246">
        <v>7.81</v>
      </c>
      <c r="V246">
        <v>9.5799999999999996E-2</v>
      </c>
      <c r="W246">
        <v>6.4000000000000001E-2</v>
      </c>
      <c r="X246" s="2" t="s">
        <v>1226</v>
      </c>
      <c r="Y246" s="1" t="s">
        <v>1227</v>
      </c>
      <c r="Z246" s="3" t="s">
        <v>1228</v>
      </c>
      <c r="AA246">
        <v>70</v>
      </c>
      <c r="AB246" s="1" t="s">
        <v>810</v>
      </c>
      <c r="AC246" t="s">
        <v>38</v>
      </c>
    </row>
    <row r="247" spans="1:29" x14ac:dyDescent="0.25">
      <c r="A247" s="1" t="s">
        <v>1229</v>
      </c>
      <c r="B247" t="s">
        <v>1230</v>
      </c>
      <c r="C247" t="s">
        <v>895</v>
      </c>
      <c r="D247" t="str">
        <f>HYPERLINK("http://image.bazic.com/1728.jpg","CLICK HERE")</f>
        <v>CLICK HERE</v>
      </c>
      <c r="E247" s="6">
        <v>2.99</v>
      </c>
      <c r="F247" s="7">
        <v>1.2</v>
      </c>
      <c r="G247" s="4">
        <v>144</v>
      </c>
      <c r="H247" s="5">
        <v>24</v>
      </c>
      <c r="I247">
        <v>17</v>
      </c>
      <c r="J247">
        <v>14.25</v>
      </c>
      <c r="K247">
        <v>8.25</v>
      </c>
      <c r="L247">
        <v>1.1565799999999999</v>
      </c>
      <c r="M247">
        <v>14.16</v>
      </c>
      <c r="N247" s="4">
        <v>7.25</v>
      </c>
      <c r="O247">
        <v>4.5</v>
      </c>
      <c r="P247">
        <v>8</v>
      </c>
      <c r="Q247">
        <v>0.15104000000000001</v>
      </c>
      <c r="R247" s="5">
        <v>2.08</v>
      </c>
      <c r="S247">
        <v>2.9375</v>
      </c>
      <c r="T247">
        <v>0.625</v>
      </c>
      <c r="U247">
        <v>7.6875</v>
      </c>
      <c r="V247">
        <v>8.1700000000000002E-3</v>
      </c>
      <c r="W247">
        <v>0.08</v>
      </c>
      <c r="X247" s="2" t="s">
        <v>1231</v>
      </c>
      <c r="Y247" s="1" t="s">
        <v>1232</v>
      </c>
      <c r="Z247" s="3" t="s">
        <v>1233</v>
      </c>
      <c r="AA247">
        <v>48</v>
      </c>
      <c r="AB247" s="1" t="s">
        <v>810</v>
      </c>
      <c r="AC247" t="s">
        <v>38</v>
      </c>
    </row>
    <row r="248" spans="1:29" x14ac:dyDescent="0.25">
      <c r="A248" s="1" t="s">
        <v>1234</v>
      </c>
      <c r="B248" t="s">
        <v>1235</v>
      </c>
      <c r="C248" t="s">
        <v>895</v>
      </c>
      <c r="D248" t="str">
        <f>HYPERLINK("http://image.bazic.com/1729.jpg","CLICK HERE")</f>
        <v>CLICK HERE</v>
      </c>
      <c r="E248" s="6">
        <v>2.99</v>
      </c>
      <c r="F248" s="7">
        <v>1.2</v>
      </c>
      <c r="G248" s="4">
        <v>144</v>
      </c>
      <c r="H248" s="5">
        <v>24</v>
      </c>
      <c r="I248">
        <v>17.25</v>
      </c>
      <c r="J248">
        <v>15.5</v>
      </c>
      <c r="K248">
        <v>6.75</v>
      </c>
      <c r="L248">
        <v>1.04443</v>
      </c>
      <c r="M248">
        <v>12.84</v>
      </c>
      <c r="N248" s="4">
        <v>5.5</v>
      </c>
      <c r="O248">
        <v>4.75</v>
      </c>
      <c r="P248">
        <v>8</v>
      </c>
      <c r="Q248">
        <v>0.12095</v>
      </c>
      <c r="R248" s="5">
        <v>1.88</v>
      </c>
      <c r="S248">
        <v>2.8125</v>
      </c>
      <c r="T248">
        <v>0.6875</v>
      </c>
      <c r="U248">
        <v>7.625</v>
      </c>
      <c r="V248">
        <v>8.5299999999999994E-3</v>
      </c>
      <c r="W248">
        <v>7.0999999999999994E-2</v>
      </c>
      <c r="X248" s="2" t="s">
        <v>1236</v>
      </c>
      <c r="Y248" s="1" t="s">
        <v>1237</v>
      </c>
      <c r="Z248" s="3" t="s">
        <v>1238</v>
      </c>
      <c r="AA248">
        <v>60</v>
      </c>
      <c r="AB248" s="1" t="s">
        <v>810</v>
      </c>
      <c r="AC248" t="s">
        <v>38</v>
      </c>
    </row>
    <row r="249" spans="1:29" x14ac:dyDescent="0.25">
      <c r="A249" s="1" t="s">
        <v>1239</v>
      </c>
      <c r="B249" t="s">
        <v>1240</v>
      </c>
      <c r="C249" t="s">
        <v>895</v>
      </c>
      <c r="D249" t="str">
        <f>HYPERLINK("http://image.bazic.com/1730.jpg","CLICK HERE")</f>
        <v>CLICK HERE</v>
      </c>
      <c r="E249" s="6">
        <v>2.99</v>
      </c>
      <c r="F249" s="7">
        <v>1.2</v>
      </c>
      <c r="G249" s="4">
        <v>144</v>
      </c>
      <c r="H249" s="5">
        <v>24</v>
      </c>
      <c r="I249">
        <v>17.25</v>
      </c>
      <c r="J249">
        <v>15.5</v>
      </c>
      <c r="K249">
        <v>6.75</v>
      </c>
      <c r="L249">
        <v>1.04443</v>
      </c>
      <c r="M249">
        <v>12.82</v>
      </c>
      <c r="N249" s="4">
        <v>5.5</v>
      </c>
      <c r="O249">
        <v>4.75</v>
      </c>
      <c r="P249">
        <v>8.25</v>
      </c>
      <c r="Q249">
        <v>0.12472999999999999</v>
      </c>
      <c r="R249" s="5">
        <v>1.86</v>
      </c>
      <c r="S249">
        <v>2.8125</v>
      </c>
      <c r="T249">
        <v>0.6875</v>
      </c>
      <c r="U249">
        <v>7.625</v>
      </c>
      <c r="V249">
        <v>8.5299999999999994E-3</v>
      </c>
      <c r="W249">
        <v>7.0999999999999994E-2</v>
      </c>
      <c r="X249" s="2" t="s">
        <v>1241</v>
      </c>
      <c r="Y249" s="1" t="s">
        <v>1242</v>
      </c>
      <c r="Z249" s="3" t="s">
        <v>1243</v>
      </c>
      <c r="AA249">
        <v>60</v>
      </c>
      <c r="AB249" s="1" t="s">
        <v>810</v>
      </c>
      <c r="AC249" t="s">
        <v>38</v>
      </c>
    </row>
    <row r="250" spans="1:29" x14ac:dyDescent="0.25">
      <c r="A250" s="1" t="s">
        <v>1244</v>
      </c>
      <c r="B250" t="s">
        <v>1245</v>
      </c>
      <c r="C250" t="s">
        <v>895</v>
      </c>
      <c r="D250" t="str">
        <f>HYPERLINK("http://image.bazic.com/1731.jpg","CLICK HERE")</f>
        <v>CLICK HERE</v>
      </c>
      <c r="E250" s="6">
        <v>2.99</v>
      </c>
      <c r="F250" s="7">
        <v>1.2</v>
      </c>
      <c r="G250" s="4">
        <v>144</v>
      </c>
      <c r="H250" s="5">
        <v>24</v>
      </c>
      <c r="I250">
        <v>17.25</v>
      </c>
      <c r="J250">
        <v>15.5</v>
      </c>
      <c r="K250">
        <v>6.75</v>
      </c>
      <c r="L250">
        <v>1.04443</v>
      </c>
      <c r="M250">
        <v>12.86</v>
      </c>
      <c r="N250" s="4">
        <v>5.5</v>
      </c>
      <c r="O250">
        <v>5</v>
      </c>
      <c r="P250">
        <v>8.25</v>
      </c>
      <c r="Q250">
        <v>0.13128999999999999</v>
      </c>
      <c r="R250" s="5">
        <v>1.88</v>
      </c>
      <c r="S250">
        <v>2.8125</v>
      </c>
      <c r="T250">
        <v>0.6875</v>
      </c>
      <c r="U250">
        <v>7.625</v>
      </c>
      <c r="V250">
        <v>8.5299999999999994E-3</v>
      </c>
      <c r="W250">
        <v>7.0999999999999994E-2</v>
      </c>
      <c r="X250" s="2" t="s">
        <v>1246</v>
      </c>
      <c r="Y250" s="1" t="s">
        <v>1247</v>
      </c>
      <c r="Z250" s="3" t="s">
        <v>1248</v>
      </c>
      <c r="AA250">
        <v>60</v>
      </c>
      <c r="AB250" s="1" t="s">
        <v>810</v>
      </c>
      <c r="AC250" t="s">
        <v>38</v>
      </c>
    </row>
    <row r="251" spans="1:29" x14ac:dyDescent="0.25">
      <c r="A251" s="1" t="s">
        <v>1249</v>
      </c>
      <c r="B251" t="s">
        <v>1250</v>
      </c>
      <c r="C251" t="s">
        <v>926</v>
      </c>
      <c r="D251" t="str">
        <f>HYPERLINK("http://image.bazic.com/1732.jpg","CLICK HERE")</f>
        <v>CLICK HERE</v>
      </c>
      <c r="E251" s="6">
        <v>2.99</v>
      </c>
      <c r="F251" s="7">
        <v>1.1499999999999999</v>
      </c>
      <c r="G251" s="4">
        <v>144</v>
      </c>
      <c r="H251" s="5">
        <v>24</v>
      </c>
      <c r="I251">
        <v>14</v>
      </c>
      <c r="J251">
        <v>10</v>
      </c>
      <c r="K251">
        <v>16.25</v>
      </c>
      <c r="L251">
        <v>1.3165500000000001</v>
      </c>
      <c r="M251">
        <v>19.62</v>
      </c>
      <c r="N251" s="4">
        <v>9</v>
      </c>
      <c r="O251">
        <v>6.5</v>
      </c>
      <c r="P251">
        <v>5</v>
      </c>
      <c r="Q251">
        <v>0.16927</v>
      </c>
      <c r="R251" s="5">
        <v>3.06</v>
      </c>
      <c r="S251">
        <v>2.875</v>
      </c>
      <c r="T251">
        <v>0.5</v>
      </c>
      <c r="U251">
        <v>6.875</v>
      </c>
      <c r="V251">
        <v>5.7200000000000003E-3</v>
      </c>
      <c r="W251">
        <v>0.126</v>
      </c>
      <c r="X251" s="2" t="s">
        <v>1251</v>
      </c>
      <c r="Y251" s="1" t="s">
        <v>1252</v>
      </c>
      <c r="Z251" s="3" t="s">
        <v>1253</v>
      </c>
      <c r="AA251">
        <v>52</v>
      </c>
      <c r="AB251" s="1" t="s">
        <v>810</v>
      </c>
      <c r="AC251" t="s">
        <v>38</v>
      </c>
    </row>
    <row r="252" spans="1:29" x14ac:dyDescent="0.25">
      <c r="A252" s="1" t="s">
        <v>1254</v>
      </c>
      <c r="B252" t="s">
        <v>1255</v>
      </c>
      <c r="C252" t="s">
        <v>926</v>
      </c>
      <c r="D252" t="str">
        <f>HYPERLINK("http://image.bazic.com/1734.jpg","CLICK HERE")</f>
        <v>CLICK HERE</v>
      </c>
      <c r="E252" s="6">
        <v>2.99</v>
      </c>
      <c r="F252" s="7">
        <v>1.1499999999999999</v>
      </c>
      <c r="G252" s="4">
        <v>144</v>
      </c>
      <c r="H252" s="5">
        <v>24</v>
      </c>
      <c r="I252">
        <v>13.75</v>
      </c>
      <c r="J252">
        <v>10</v>
      </c>
      <c r="K252">
        <v>16</v>
      </c>
      <c r="L252">
        <v>1.27315</v>
      </c>
      <c r="M252">
        <v>19.48</v>
      </c>
      <c r="N252" s="4">
        <v>9</v>
      </c>
      <c r="O252">
        <v>6.5</v>
      </c>
      <c r="P252">
        <v>5</v>
      </c>
      <c r="Q252">
        <v>0.16927</v>
      </c>
      <c r="R252" s="5">
        <v>3.08</v>
      </c>
      <c r="S252">
        <v>2.875</v>
      </c>
      <c r="T252">
        <v>0.5</v>
      </c>
      <c r="U252">
        <v>6.875</v>
      </c>
      <c r="V252">
        <v>5.7200000000000003E-3</v>
      </c>
      <c r="W252">
        <v>0.1</v>
      </c>
      <c r="X252" s="2" t="s">
        <v>1256</v>
      </c>
      <c r="Y252" s="1" t="s">
        <v>1257</v>
      </c>
      <c r="Z252" s="3" t="s">
        <v>1258</v>
      </c>
      <c r="AA252">
        <v>52</v>
      </c>
      <c r="AB252" s="1" t="s">
        <v>810</v>
      </c>
      <c r="AC252" t="s">
        <v>38</v>
      </c>
    </row>
    <row r="253" spans="1:29" x14ac:dyDescent="0.25">
      <c r="A253" s="1" t="s">
        <v>1259</v>
      </c>
      <c r="B253" t="s">
        <v>1260</v>
      </c>
      <c r="C253" t="s">
        <v>809</v>
      </c>
      <c r="D253" t="str">
        <f>HYPERLINK("http://image.bazic.com/1736.jpg","CLICK HERE")</f>
        <v>CLICK HERE</v>
      </c>
      <c r="E253" s="6">
        <v>2.99</v>
      </c>
      <c r="F253" s="7">
        <v>1.05</v>
      </c>
      <c r="G253" s="4">
        <v>144</v>
      </c>
      <c r="H253" s="5">
        <v>24</v>
      </c>
      <c r="I253">
        <v>15</v>
      </c>
      <c r="J253">
        <v>8.75</v>
      </c>
      <c r="K253">
        <v>15.5</v>
      </c>
      <c r="L253">
        <v>1.1773</v>
      </c>
      <c r="M253">
        <v>16.02</v>
      </c>
      <c r="N253" s="4">
        <v>8</v>
      </c>
      <c r="O253">
        <v>7.25</v>
      </c>
      <c r="P253">
        <v>4.75</v>
      </c>
      <c r="Q253">
        <v>0.15942999999999999</v>
      </c>
      <c r="R253" s="5">
        <v>2.5</v>
      </c>
      <c r="S253">
        <v>3.681</v>
      </c>
      <c r="T253">
        <v>0.39400000000000002</v>
      </c>
      <c r="U253">
        <v>8.0709999999999997</v>
      </c>
      <c r="V253">
        <v>6.77E-3</v>
      </c>
      <c r="W253">
        <v>0.1</v>
      </c>
      <c r="X253" s="2" t="s">
        <v>1261</v>
      </c>
      <c r="Y253" s="1" t="s">
        <v>1262</v>
      </c>
      <c r="Z253" s="3" t="s">
        <v>1263</v>
      </c>
      <c r="AA253">
        <v>65</v>
      </c>
      <c r="AB253" s="1" t="s">
        <v>810</v>
      </c>
      <c r="AC253" t="s">
        <v>38</v>
      </c>
    </row>
    <row r="254" spans="1:29" x14ac:dyDescent="0.25">
      <c r="A254" s="1" t="s">
        <v>1264</v>
      </c>
      <c r="B254" t="s">
        <v>1265</v>
      </c>
      <c r="C254" t="s">
        <v>809</v>
      </c>
      <c r="D254" t="str">
        <f>HYPERLINK("http://image.bazic.com/1737.jpg","CLICK HERE")</f>
        <v>CLICK HERE</v>
      </c>
      <c r="E254" s="6">
        <v>2.99</v>
      </c>
      <c r="F254" s="7">
        <v>1.05</v>
      </c>
      <c r="G254" s="4">
        <v>144</v>
      </c>
      <c r="H254" s="5">
        <v>24</v>
      </c>
      <c r="I254">
        <v>14.75</v>
      </c>
      <c r="J254">
        <v>8.75</v>
      </c>
      <c r="K254">
        <v>15.5</v>
      </c>
      <c r="L254">
        <v>1.15768</v>
      </c>
      <c r="M254">
        <v>15.72</v>
      </c>
      <c r="N254" s="4">
        <v>8</v>
      </c>
      <c r="O254">
        <v>7</v>
      </c>
      <c r="P254">
        <v>4.75</v>
      </c>
      <c r="Q254">
        <v>0.15393999999999999</v>
      </c>
      <c r="R254" s="5">
        <v>2.46</v>
      </c>
      <c r="S254">
        <v>3.681</v>
      </c>
      <c r="T254">
        <v>0.39400000000000002</v>
      </c>
      <c r="U254">
        <v>8.0709999999999997</v>
      </c>
      <c r="V254">
        <v>6.77E-3</v>
      </c>
      <c r="W254">
        <v>0.09</v>
      </c>
      <c r="X254" s="2" t="s">
        <v>1266</v>
      </c>
      <c r="Y254" s="1" t="s">
        <v>1267</v>
      </c>
      <c r="Z254" s="3" t="s">
        <v>1268</v>
      </c>
      <c r="AA254">
        <v>65</v>
      </c>
      <c r="AB254" s="1" t="s">
        <v>810</v>
      </c>
      <c r="AC254" t="s">
        <v>38</v>
      </c>
    </row>
    <row r="255" spans="1:29" x14ac:dyDescent="0.25">
      <c r="A255" s="1" t="s">
        <v>1269</v>
      </c>
      <c r="B255" t="s">
        <v>1270</v>
      </c>
      <c r="C255" t="s">
        <v>809</v>
      </c>
      <c r="D255" t="str">
        <f>HYPERLINK("http://image.bazic.com/1738.jpg","CLICK HERE")</f>
        <v>CLICK HERE</v>
      </c>
      <c r="E255" s="6">
        <v>2.99</v>
      </c>
      <c r="F255" s="7">
        <v>1.05</v>
      </c>
      <c r="G255" s="4">
        <v>144</v>
      </c>
      <c r="H255" s="5">
        <v>24</v>
      </c>
      <c r="I255">
        <v>15</v>
      </c>
      <c r="J255">
        <v>8.75</v>
      </c>
      <c r="K255">
        <v>15.5</v>
      </c>
      <c r="L255">
        <v>1.1773</v>
      </c>
      <c r="M255">
        <v>16.100000000000001</v>
      </c>
      <c r="N255" s="4">
        <v>8</v>
      </c>
      <c r="O255">
        <v>7.25</v>
      </c>
      <c r="P255">
        <v>4.75</v>
      </c>
      <c r="Q255">
        <v>0.15942999999999999</v>
      </c>
      <c r="R255" s="5">
        <v>2.52</v>
      </c>
      <c r="S255">
        <v>0.39400000000000002</v>
      </c>
      <c r="T255">
        <v>3.681</v>
      </c>
      <c r="U255">
        <v>8.0709999999999997</v>
      </c>
      <c r="V255">
        <v>6.77E-3</v>
      </c>
      <c r="W255">
        <v>0.1</v>
      </c>
      <c r="X255" s="2" t="s">
        <v>1271</v>
      </c>
      <c r="Y255" s="1" t="s">
        <v>1272</v>
      </c>
      <c r="Z255" s="3" t="s">
        <v>1273</v>
      </c>
      <c r="AA255">
        <v>65</v>
      </c>
      <c r="AB255" s="1" t="s">
        <v>810</v>
      </c>
      <c r="AC255" t="s">
        <v>38</v>
      </c>
    </row>
    <row r="256" spans="1:29" x14ac:dyDescent="0.25">
      <c r="A256" s="1" t="s">
        <v>1274</v>
      </c>
      <c r="B256" t="s">
        <v>1275</v>
      </c>
      <c r="C256" t="s">
        <v>809</v>
      </c>
      <c r="D256" t="str">
        <f>HYPERLINK("http://image.bazic.com/1739.jpg","CLICK HERE")</f>
        <v>CLICK HERE</v>
      </c>
      <c r="E256" s="6">
        <v>2.99</v>
      </c>
      <c r="F256" s="7">
        <v>1.05</v>
      </c>
      <c r="G256" s="4">
        <v>144</v>
      </c>
      <c r="H256" s="5">
        <v>24</v>
      </c>
      <c r="I256">
        <v>15</v>
      </c>
      <c r="J256">
        <v>8.75</v>
      </c>
      <c r="K256">
        <v>15.25</v>
      </c>
      <c r="L256">
        <v>1.15831</v>
      </c>
      <c r="M256">
        <v>16.16</v>
      </c>
      <c r="N256" s="4">
        <v>7.75</v>
      </c>
      <c r="O256">
        <v>7</v>
      </c>
      <c r="P256">
        <v>4.75</v>
      </c>
      <c r="Q256">
        <v>0.14913000000000001</v>
      </c>
      <c r="R256" s="5">
        <v>2.52</v>
      </c>
      <c r="S256">
        <v>3.875</v>
      </c>
      <c r="T256">
        <v>0.23599999999999999</v>
      </c>
      <c r="U256">
        <v>8.5</v>
      </c>
      <c r="V256">
        <v>4.4999999999999997E-3</v>
      </c>
      <c r="W256">
        <v>0.1</v>
      </c>
      <c r="X256" s="2" t="s">
        <v>1276</v>
      </c>
      <c r="Y256" s="1" t="s">
        <v>1277</v>
      </c>
      <c r="Z256" s="3" t="s">
        <v>1278</v>
      </c>
      <c r="AA256">
        <v>65</v>
      </c>
      <c r="AB256" s="1" t="s">
        <v>810</v>
      </c>
      <c r="AC256" t="s">
        <v>38</v>
      </c>
    </row>
    <row r="257" spans="1:29" x14ac:dyDescent="0.25">
      <c r="A257" s="1" t="s">
        <v>1279</v>
      </c>
      <c r="B257" t="s">
        <v>1280</v>
      </c>
      <c r="C257" t="s">
        <v>809</v>
      </c>
      <c r="D257" t="str">
        <f>HYPERLINK("http://image.bazic.com/1741.jpg","CLICK HERE")</f>
        <v>CLICK HERE</v>
      </c>
      <c r="E257" s="6">
        <v>2.99</v>
      </c>
      <c r="F257" s="7">
        <v>1.05</v>
      </c>
      <c r="G257" s="4">
        <v>144</v>
      </c>
      <c r="H257" s="5">
        <v>24</v>
      </c>
      <c r="I257">
        <v>15.25</v>
      </c>
      <c r="J257">
        <v>12</v>
      </c>
      <c r="K257">
        <v>15.75</v>
      </c>
      <c r="L257">
        <v>1.66797</v>
      </c>
      <c r="M257">
        <v>22.14</v>
      </c>
      <c r="N257" s="4">
        <v>11.25</v>
      </c>
      <c r="O257">
        <v>7.25</v>
      </c>
      <c r="P257">
        <v>4.75</v>
      </c>
      <c r="Q257">
        <v>0.22420000000000001</v>
      </c>
      <c r="R257" s="5">
        <v>3.46</v>
      </c>
      <c r="S257">
        <v>5.4530000000000003</v>
      </c>
      <c r="T257">
        <v>0.39400000000000002</v>
      </c>
      <c r="U257">
        <v>8.15</v>
      </c>
      <c r="V257">
        <v>1.013E-2</v>
      </c>
      <c r="W257">
        <v>0.12</v>
      </c>
      <c r="X257" s="2" t="s">
        <v>1281</v>
      </c>
      <c r="Y257" s="1" t="s">
        <v>1282</v>
      </c>
      <c r="Z257" s="3" t="s">
        <v>1283</v>
      </c>
      <c r="AA257">
        <v>40</v>
      </c>
      <c r="AB257" s="1" t="s">
        <v>810</v>
      </c>
      <c r="AC257" t="s">
        <v>38</v>
      </c>
    </row>
    <row r="258" spans="1:29" x14ac:dyDescent="0.25">
      <c r="A258" s="1" t="s">
        <v>1284</v>
      </c>
      <c r="B258" t="s">
        <v>1285</v>
      </c>
      <c r="C258" t="s">
        <v>809</v>
      </c>
      <c r="D258" t="str">
        <f>HYPERLINK("http://image.bazic.com/1742.jpg","CLICK HERE")</f>
        <v>CLICK HERE</v>
      </c>
      <c r="E258" s="6">
        <v>2.99</v>
      </c>
      <c r="F258" s="7">
        <v>1.05</v>
      </c>
      <c r="G258" s="4">
        <v>144</v>
      </c>
      <c r="H258" s="5">
        <v>24</v>
      </c>
      <c r="I258">
        <v>15.25</v>
      </c>
      <c r="J258">
        <v>12</v>
      </c>
      <c r="K258">
        <v>15.75</v>
      </c>
      <c r="L258">
        <v>1.66797</v>
      </c>
      <c r="M258">
        <v>22.32</v>
      </c>
      <c r="N258" s="4">
        <v>11.25</v>
      </c>
      <c r="O258">
        <v>7.5</v>
      </c>
      <c r="P258">
        <v>4.75</v>
      </c>
      <c r="Q258">
        <v>0.23193</v>
      </c>
      <c r="R258" s="5">
        <v>3.48</v>
      </c>
      <c r="S258">
        <v>5.4530000000000003</v>
      </c>
      <c r="T258">
        <v>0.39400000000000002</v>
      </c>
      <c r="U258">
        <v>8.15</v>
      </c>
      <c r="V258">
        <v>1.013E-2</v>
      </c>
      <c r="W258">
        <v>0.12</v>
      </c>
      <c r="X258" s="2" t="s">
        <v>1286</v>
      </c>
      <c r="Y258" s="1" t="s">
        <v>1287</v>
      </c>
      <c r="Z258" s="3" t="s">
        <v>1288</v>
      </c>
      <c r="AA258">
        <v>40</v>
      </c>
      <c r="AB258" s="1" t="s">
        <v>810</v>
      </c>
      <c r="AC258" t="s">
        <v>38</v>
      </c>
    </row>
    <row r="259" spans="1:29" x14ac:dyDescent="0.25">
      <c r="A259" s="1" t="s">
        <v>1289</v>
      </c>
      <c r="B259" t="s">
        <v>1290</v>
      </c>
      <c r="C259" t="s">
        <v>809</v>
      </c>
      <c r="D259" t="str">
        <f>HYPERLINK("http://image.bazic.com/1743.jpg","CLICK HERE")</f>
        <v>CLICK HERE</v>
      </c>
      <c r="E259" s="6">
        <v>2.99</v>
      </c>
      <c r="F259" s="7">
        <v>1.05</v>
      </c>
      <c r="G259" s="4">
        <v>144</v>
      </c>
      <c r="H259" s="5">
        <v>24</v>
      </c>
      <c r="I259">
        <v>15.25</v>
      </c>
      <c r="J259">
        <v>12</v>
      </c>
      <c r="K259">
        <v>15.5</v>
      </c>
      <c r="L259">
        <v>1.6414899999999999</v>
      </c>
      <c r="M259">
        <v>22.24</v>
      </c>
      <c r="N259" s="4">
        <v>11</v>
      </c>
      <c r="O259">
        <v>7.25</v>
      </c>
      <c r="P259">
        <v>4.75</v>
      </c>
      <c r="Q259">
        <v>0.21922</v>
      </c>
      <c r="R259" s="5">
        <v>3.48</v>
      </c>
      <c r="S259">
        <v>5.4530000000000003</v>
      </c>
      <c r="T259">
        <v>0.39400000000000002</v>
      </c>
      <c r="U259">
        <v>8.15</v>
      </c>
      <c r="V259">
        <v>1.013E-2</v>
      </c>
      <c r="W259">
        <v>0.14000000000000001</v>
      </c>
      <c r="X259" s="2" t="s">
        <v>1291</v>
      </c>
      <c r="Y259" s="1" t="s">
        <v>1292</v>
      </c>
      <c r="Z259" s="3" t="s">
        <v>1293</v>
      </c>
      <c r="AA259">
        <v>40</v>
      </c>
      <c r="AB259" s="1" t="s">
        <v>810</v>
      </c>
      <c r="AC259" t="s">
        <v>38</v>
      </c>
    </row>
    <row r="260" spans="1:29" x14ac:dyDescent="0.25">
      <c r="A260" s="1" t="s">
        <v>1294</v>
      </c>
      <c r="B260" t="s">
        <v>1295</v>
      </c>
      <c r="C260" t="s">
        <v>809</v>
      </c>
      <c r="D260" t="str">
        <f>HYPERLINK("http://image.bazic.com/1747.jpg","CLICK HERE")</f>
        <v>CLICK HERE</v>
      </c>
      <c r="E260" s="6">
        <v>2.99</v>
      </c>
      <c r="F260" s="7">
        <v>1.2</v>
      </c>
      <c r="G260" s="4">
        <v>144</v>
      </c>
      <c r="H260" s="5">
        <v>24</v>
      </c>
      <c r="I260">
        <v>17.5</v>
      </c>
      <c r="J260">
        <v>9</v>
      </c>
      <c r="K260">
        <v>8.75</v>
      </c>
      <c r="L260">
        <v>0.79752999999999996</v>
      </c>
      <c r="M260">
        <v>9.1</v>
      </c>
      <c r="N260" s="4">
        <v>8.5</v>
      </c>
      <c r="O260">
        <v>5.5</v>
      </c>
      <c r="P260">
        <v>4</v>
      </c>
      <c r="Q260">
        <v>0.10822</v>
      </c>
      <c r="R260" s="5">
        <v>1.4</v>
      </c>
      <c r="S260">
        <v>2.5</v>
      </c>
      <c r="T260">
        <v>0.75</v>
      </c>
      <c r="U260">
        <v>8</v>
      </c>
      <c r="V260">
        <v>8.6800000000000002E-3</v>
      </c>
      <c r="W260">
        <v>0.04</v>
      </c>
      <c r="X260" s="2" t="s">
        <v>1296</v>
      </c>
      <c r="Y260" s="1" t="s">
        <v>1297</v>
      </c>
      <c r="Z260" s="3" t="s">
        <v>1298</v>
      </c>
      <c r="AA260">
        <v>80</v>
      </c>
      <c r="AB260" s="1" t="s">
        <v>810</v>
      </c>
      <c r="AC260" t="s">
        <v>38</v>
      </c>
    </row>
    <row r="261" spans="1:29" x14ac:dyDescent="0.25">
      <c r="A261" s="1" t="s">
        <v>1299</v>
      </c>
      <c r="B261" t="s">
        <v>1300</v>
      </c>
      <c r="C261" t="s">
        <v>809</v>
      </c>
      <c r="D261" t="str">
        <f>HYPERLINK("http://image.bazic.com/1748.jpg","CLICK HERE")</f>
        <v>CLICK HERE</v>
      </c>
      <c r="E261" s="6">
        <v>2.99</v>
      </c>
      <c r="F261" s="7">
        <v>1.2</v>
      </c>
      <c r="G261" s="4">
        <v>144</v>
      </c>
      <c r="H261" s="5">
        <v>24</v>
      </c>
      <c r="I261">
        <v>17.25</v>
      </c>
      <c r="J261">
        <v>9</v>
      </c>
      <c r="K261">
        <v>8.75</v>
      </c>
      <c r="L261">
        <v>0.78613</v>
      </c>
      <c r="M261">
        <v>9.08</v>
      </c>
      <c r="N261" s="4">
        <v>8.25</v>
      </c>
      <c r="O261">
        <v>5.5</v>
      </c>
      <c r="P261">
        <v>4</v>
      </c>
      <c r="Q261">
        <v>0.10503999999999999</v>
      </c>
      <c r="R261" s="5">
        <v>1.4</v>
      </c>
      <c r="S261">
        <v>2.5</v>
      </c>
      <c r="T261">
        <v>0.66900000000000004</v>
      </c>
      <c r="U261">
        <v>7.97</v>
      </c>
      <c r="V261">
        <v>7.7099999999999998E-3</v>
      </c>
      <c r="W261">
        <v>0.06</v>
      </c>
      <c r="X261" s="2" t="s">
        <v>1301</v>
      </c>
      <c r="Y261" s="1" t="s">
        <v>1302</v>
      </c>
      <c r="Z261" s="3" t="s">
        <v>1303</v>
      </c>
      <c r="AA261">
        <v>80</v>
      </c>
      <c r="AB261" s="1" t="s">
        <v>810</v>
      </c>
      <c r="AC261" t="s">
        <v>38</v>
      </c>
    </row>
    <row r="262" spans="1:29" x14ac:dyDescent="0.25">
      <c r="A262" s="1" t="s">
        <v>1304</v>
      </c>
      <c r="B262" t="s">
        <v>1305</v>
      </c>
      <c r="C262" t="s">
        <v>809</v>
      </c>
      <c r="D262" t="str">
        <f>HYPERLINK("http://image.bazic.com/1752.jpg","CLICK HERE")</f>
        <v>CLICK HERE</v>
      </c>
      <c r="E262" s="6">
        <v>2.99</v>
      </c>
      <c r="F262" s="7">
        <v>1.05</v>
      </c>
      <c r="G262" s="4">
        <v>144</v>
      </c>
      <c r="H262" s="5">
        <v>24</v>
      </c>
      <c r="I262">
        <v>17</v>
      </c>
      <c r="J262">
        <v>12</v>
      </c>
      <c r="K262">
        <v>15.5</v>
      </c>
      <c r="L262">
        <v>1.82986</v>
      </c>
      <c r="M262">
        <v>21.74</v>
      </c>
      <c r="N262" s="4">
        <v>11.25</v>
      </c>
      <c r="O262">
        <v>8.25</v>
      </c>
      <c r="P262">
        <v>4.75</v>
      </c>
      <c r="Q262">
        <v>0.25513000000000002</v>
      </c>
      <c r="R262" s="5">
        <v>3.4</v>
      </c>
      <c r="S262">
        <v>5.1970000000000001</v>
      </c>
      <c r="T262">
        <v>0.39400000000000002</v>
      </c>
      <c r="U262">
        <v>8.0709999999999997</v>
      </c>
      <c r="V262">
        <v>9.5600000000000008E-3</v>
      </c>
      <c r="W262">
        <v>0.12</v>
      </c>
      <c r="X262" s="2" t="s">
        <v>1306</v>
      </c>
      <c r="Y262" s="1" t="s">
        <v>1307</v>
      </c>
      <c r="Z262" s="3" t="s">
        <v>1308</v>
      </c>
      <c r="AA262">
        <v>36</v>
      </c>
      <c r="AB262" s="1" t="s">
        <v>810</v>
      </c>
      <c r="AC262" t="s">
        <v>38</v>
      </c>
    </row>
    <row r="263" spans="1:29" x14ac:dyDescent="0.25">
      <c r="A263" s="1" t="s">
        <v>1309</v>
      </c>
      <c r="B263" t="s">
        <v>1310</v>
      </c>
      <c r="C263" t="s">
        <v>809</v>
      </c>
      <c r="D263" t="str">
        <f>HYPERLINK("http://image.bazic.com/1753.jpg","CLICK HERE")</f>
        <v>CLICK HERE</v>
      </c>
      <c r="E263" s="6">
        <v>2.99</v>
      </c>
      <c r="F263" s="7">
        <v>1.05</v>
      </c>
      <c r="G263" s="4">
        <v>144</v>
      </c>
      <c r="H263" s="5">
        <v>24</v>
      </c>
      <c r="I263">
        <v>13.5</v>
      </c>
      <c r="J263">
        <v>13</v>
      </c>
      <c r="K263">
        <v>12.25</v>
      </c>
      <c r="L263">
        <v>1.24414</v>
      </c>
      <c r="M263">
        <v>11.28</v>
      </c>
      <c r="N263" s="4">
        <v>12.25</v>
      </c>
      <c r="O263">
        <v>6.5</v>
      </c>
      <c r="P263">
        <v>3.75</v>
      </c>
      <c r="Q263">
        <v>0.17280000000000001</v>
      </c>
      <c r="R263" s="5">
        <v>1.72</v>
      </c>
      <c r="S263">
        <v>3.4249999999999998</v>
      </c>
      <c r="T263">
        <v>0.59</v>
      </c>
      <c r="U263">
        <v>6.4169999999999998</v>
      </c>
      <c r="V263">
        <v>7.4999999999999997E-3</v>
      </c>
      <c r="W263">
        <v>0.06</v>
      </c>
      <c r="X263" s="2" t="s">
        <v>1311</v>
      </c>
      <c r="Y263" s="1" t="s">
        <v>1312</v>
      </c>
      <c r="Z263" s="3" t="s">
        <v>1313</v>
      </c>
      <c r="AA263">
        <v>45</v>
      </c>
      <c r="AB263" s="1" t="s">
        <v>810</v>
      </c>
      <c r="AC263" t="s">
        <v>38</v>
      </c>
    </row>
    <row r="264" spans="1:29" x14ac:dyDescent="0.25">
      <c r="A264" s="1" t="s">
        <v>1314</v>
      </c>
      <c r="B264" t="s">
        <v>1315</v>
      </c>
      <c r="C264" t="s">
        <v>809</v>
      </c>
      <c r="D264" t="str">
        <f>HYPERLINK("http://image.bazic.com/1754.jpg","CLICK HERE")</f>
        <v>CLICK HERE</v>
      </c>
      <c r="E264" s="6">
        <v>2.99</v>
      </c>
      <c r="F264" s="7">
        <v>1.05</v>
      </c>
      <c r="G264" s="4">
        <v>144</v>
      </c>
      <c r="H264" s="5">
        <v>24</v>
      </c>
      <c r="I264">
        <v>17</v>
      </c>
      <c r="J264">
        <v>12</v>
      </c>
      <c r="K264">
        <v>15.75</v>
      </c>
      <c r="L264">
        <v>1.85938</v>
      </c>
      <c r="M264">
        <v>22.06</v>
      </c>
      <c r="N264" s="4">
        <v>11.25</v>
      </c>
      <c r="O264">
        <v>8.25</v>
      </c>
      <c r="P264">
        <v>4.75</v>
      </c>
      <c r="Q264">
        <v>0.25513000000000002</v>
      </c>
      <c r="R264" s="5">
        <v>3.44</v>
      </c>
      <c r="S264">
        <v>5.1970000000000001</v>
      </c>
      <c r="T264">
        <v>0.39400000000000002</v>
      </c>
      <c r="U264">
        <v>8.0709999999999997</v>
      </c>
      <c r="V264">
        <v>9.5600000000000008E-3</v>
      </c>
      <c r="W264">
        <v>0.12</v>
      </c>
      <c r="X264" s="2" t="s">
        <v>1316</v>
      </c>
      <c r="Y264" s="1" t="s">
        <v>1317</v>
      </c>
      <c r="Z264" s="3" t="s">
        <v>1318</v>
      </c>
      <c r="AA264">
        <v>36</v>
      </c>
      <c r="AB264" s="1" t="s">
        <v>810</v>
      </c>
      <c r="AC264" t="s">
        <v>38</v>
      </c>
    </row>
    <row r="265" spans="1:29" x14ac:dyDescent="0.25">
      <c r="A265" s="1" t="s">
        <v>1319</v>
      </c>
      <c r="B265" t="s">
        <v>1320</v>
      </c>
      <c r="C265" t="s">
        <v>809</v>
      </c>
      <c r="D265" t="str">
        <f>HYPERLINK("http://image.bazic.com/1755.jpg","CLICK HERE")</f>
        <v>CLICK HERE</v>
      </c>
      <c r="E265" s="6">
        <v>2.99</v>
      </c>
      <c r="F265" s="7">
        <v>1.05</v>
      </c>
      <c r="G265" s="4">
        <v>144</v>
      </c>
      <c r="H265" s="5">
        <v>24</v>
      </c>
      <c r="I265">
        <v>17</v>
      </c>
      <c r="J265">
        <v>12</v>
      </c>
      <c r="K265">
        <v>15.75</v>
      </c>
      <c r="L265">
        <v>1.85938</v>
      </c>
      <c r="M265">
        <v>22.08</v>
      </c>
      <c r="N265" s="4">
        <v>11.25</v>
      </c>
      <c r="O265">
        <v>8.25</v>
      </c>
      <c r="P265">
        <v>4.75</v>
      </c>
      <c r="Q265">
        <v>0.25513000000000002</v>
      </c>
      <c r="R265" s="5">
        <v>3.44</v>
      </c>
      <c r="S265">
        <v>5.25</v>
      </c>
      <c r="T265">
        <v>0.39400000000000002</v>
      </c>
      <c r="U265">
        <v>8</v>
      </c>
      <c r="V265">
        <v>9.58E-3</v>
      </c>
      <c r="W265">
        <v>0.12</v>
      </c>
      <c r="X265" s="2" t="s">
        <v>1321</v>
      </c>
      <c r="Y265" s="1" t="s">
        <v>1322</v>
      </c>
      <c r="Z265" s="3" t="s">
        <v>1323</v>
      </c>
      <c r="AA265">
        <v>36</v>
      </c>
      <c r="AB265" s="1" t="s">
        <v>810</v>
      </c>
      <c r="AC265" t="s">
        <v>38</v>
      </c>
    </row>
    <row r="266" spans="1:29" x14ac:dyDescent="0.25">
      <c r="A266" s="1" t="s">
        <v>1324</v>
      </c>
      <c r="B266" t="s">
        <v>1325</v>
      </c>
      <c r="C266" t="s">
        <v>809</v>
      </c>
      <c r="D266" t="str">
        <f>HYPERLINK("http://image.bazic.com/1756.jpg","CLICK HERE")</f>
        <v>CLICK HERE</v>
      </c>
      <c r="E266" s="6">
        <v>2.99</v>
      </c>
      <c r="F266" s="7">
        <v>1.05</v>
      </c>
      <c r="G266" s="4">
        <v>144</v>
      </c>
      <c r="H266" s="5">
        <v>24</v>
      </c>
      <c r="I266">
        <v>17</v>
      </c>
      <c r="J266">
        <v>12</v>
      </c>
      <c r="K266">
        <v>15.75</v>
      </c>
      <c r="L266">
        <v>1.85938</v>
      </c>
      <c r="M266">
        <v>21.74</v>
      </c>
      <c r="N266" s="4">
        <v>11</v>
      </c>
      <c r="O266">
        <v>8.25</v>
      </c>
      <c r="P266">
        <v>4.75</v>
      </c>
      <c r="Q266">
        <v>0.24945999999999999</v>
      </c>
      <c r="R266" s="5">
        <v>3.4</v>
      </c>
      <c r="S266">
        <v>5.1970000000000001</v>
      </c>
      <c r="T266">
        <v>0.39400000000000002</v>
      </c>
      <c r="U266">
        <v>8.0709999999999997</v>
      </c>
      <c r="V266">
        <v>9.5600000000000008E-3</v>
      </c>
      <c r="W266">
        <v>0.14000000000000001</v>
      </c>
      <c r="X266" s="2" t="s">
        <v>1326</v>
      </c>
      <c r="Y266" s="1" t="s">
        <v>1327</v>
      </c>
      <c r="Z266" s="3" t="s">
        <v>1328</v>
      </c>
      <c r="AA266">
        <v>36</v>
      </c>
      <c r="AB266" s="1" t="s">
        <v>810</v>
      </c>
      <c r="AC266" t="s">
        <v>38</v>
      </c>
    </row>
    <row r="267" spans="1:29" x14ac:dyDescent="0.25">
      <c r="A267" s="1" t="s">
        <v>1329</v>
      </c>
      <c r="B267" t="s">
        <v>1330</v>
      </c>
      <c r="C267" t="s">
        <v>617</v>
      </c>
      <c r="D267" t="str">
        <f>HYPERLINK("http://image.bazic.com/176.jpg","CLICK HERE")</f>
        <v>CLICK HERE</v>
      </c>
      <c r="E267" s="6">
        <v>5.95</v>
      </c>
      <c r="F267" s="7">
        <v>1.05</v>
      </c>
      <c r="G267" s="4">
        <v>48</v>
      </c>
      <c r="I267">
        <v>15.75</v>
      </c>
      <c r="J267">
        <v>11</v>
      </c>
      <c r="K267">
        <v>5.25</v>
      </c>
      <c r="L267">
        <v>0.52637</v>
      </c>
      <c r="M267">
        <v>13.74</v>
      </c>
      <c r="S267">
        <v>7.7169999999999996</v>
      </c>
      <c r="T267">
        <v>0.23599999999999999</v>
      </c>
      <c r="U267">
        <v>10.747999999999999</v>
      </c>
      <c r="V267">
        <v>1.133E-2</v>
      </c>
      <c r="W267">
        <v>0.28000000000000003</v>
      </c>
      <c r="X267" s="2" t="s">
        <v>1331</v>
      </c>
      <c r="Z267" s="3" t="s">
        <v>1332</v>
      </c>
      <c r="AA267">
        <v>100</v>
      </c>
      <c r="AB267" s="1" t="s">
        <v>30</v>
      </c>
      <c r="AC267" t="s">
        <v>847</v>
      </c>
    </row>
    <row r="268" spans="1:29" x14ac:dyDescent="0.25">
      <c r="A268" s="1" t="s">
        <v>1333</v>
      </c>
      <c r="B268" t="s">
        <v>1334</v>
      </c>
      <c r="C268" t="s">
        <v>809</v>
      </c>
      <c r="D268" t="str">
        <f>HYPERLINK("http://image.bazic.com/1763.jpg","CLICK HERE")</f>
        <v>CLICK HERE</v>
      </c>
      <c r="E268" s="6">
        <v>1.99</v>
      </c>
      <c r="F268" s="7">
        <v>0.89</v>
      </c>
      <c r="G268" s="4">
        <v>144</v>
      </c>
      <c r="H268" s="5">
        <v>24</v>
      </c>
      <c r="I268">
        <v>16.5</v>
      </c>
      <c r="J268">
        <v>9.25</v>
      </c>
      <c r="K268">
        <v>13.5</v>
      </c>
      <c r="L268">
        <v>1.19238</v>
      </c>
      <c r="M268">
        <v>9.4600000000000009</v>
      </c>
      <c r="N268" s="4">
        <v>8.75</v>
      </c>
      <c r="O268">
        <v>7.5</v>
      </c>
      <c r="P268">
        <v>4</v>
      </c>
      <c r="Q268">
        <v>0.15190999999999999</v>
      </c>
      <c r="R268" s="5">
        <v>1.44</v>
      </c>
      <c r="S268">
        <v>3.2280000000000002</v>
      </c>
      <c r="T268">
        <v>0.86599999999999999</v>
      </c>
      <c r="U268">
        <v>8.2279999999999998</v>
      </c>
      <c r="V268">
        <v>1.3310000000000001E-2</v>
      </c>
      <c r="W268">
        <v>0.04</v>
      </c>
      <c r="X268" s="2" t="s">
        <v>1335</v>
      </c>
      <c r="Y268" s="1" t="s">
        <v>1336</v>
      </c>
      <c r="Z268" s="3" t="s">
        <v>1337</v>
      </c>
      <c r="AA268">
        <v>50</v>
      </c>
      <c r="AB268" s="1" t="s">
        <v>810</v>
      </c>
      <c r="AC268" t="s">
        <v>38</v>
      </c>
    </row>
    <row r="269" spans="1:29" x14ac:dyDescent="0.25">
      <c r="A269" s="1" t="s">
        <v>1338</v>
      </c>
      <c r="B269" t="s">
        <v>1339</v>
      </c>
      <c r="C269" t="s">
        <v>809</v>
      </c>
      <c r="D269" t="str">
        <f>HYPERLINK("http://image.bazic.com/1769.jpg","CLICK HERE")</f>
        <v>CLICK HERE</v>
      </c>
      <c r="E269" s="6">
        <v>2.99</v>
      </c>
      <c r="F269" s="7">
        <v>0.89</v>
      </c>
      <c r="G269" s="4">
        <v>144</v>
      </c>
      <c r="H269" s="5">
        <v>24</v>
      </c>
      <c r="I269">
        <v>25.5</v>
      </c>
      <c r="J269">
        <v>10</v>
      </c>
      <c r="K269">
        <v>10.5</v>
      </c>
      <c r="L269">
        <v>1.54948</v>
      </c>
      <c r="M269">
        <v>17.5</v>
      </c>
      <c r="N269" s="4">
        <v>9.25</v>
      </c>
      <c r="O269">
        <v>8.25</v>
      </c>
      <c r="P269">
        <v>4.75</v>
      </c>
      <c r="Q269">
        <v>0.20977000000000001</v>
      </c>
      <c r="R269" s="5">
        <v>2.7</v>
      </c>
      <c r="S269">
        <v>3.504</v>
      </c>
      <c r="T269">
        <v>0.66900000000000004</v>
      </c>
      <c r="U269">
        <v>7.835</v>
      </c>
      <c r="V269">
        <v>1.0630000000000001E-2</v>
      </c>
      <c r="W269">
        <v>0.1</v>
      </c>
      <c r="X269" s="2" t="s">
        <v>1340</v>
      </c>
      <c r="Y269" s="1" t="s">
        <v>1341</v>
      </c>
      <c r="Z269" s="3" t="s">
        <v>1342</v>
      </c>
      <c r="AA269">
        <v>42</v>
      </c>
      <c r="AB269" s="1" t="s">
        <v>810</v>
      </c>
      <c r="AC269" t="s">
        <v>38</v>
      </c>
    </row>
    <row r="270" spans="1:29" x14ac:dyDescent="0.25">
      <c r="A270" s="1" t="s">
        <v>1343</v>
      </c>
      <c r="B270" t="s">
        <v>1344</v>
      </c>
      <c r="C270" t="s">
        <v>809</v>
      </c>
      <c r="D270" t="str">
        <f>HYPERLINK("http://image.bazic.com/1770.jpg","CLICK HERE")</f>
        <v>CLICK HERE</v>
      </c>
      <c r="E270" s="6">
        <v>2.99</v>
      </c>
      <c r="F270" s="7">
        <v>0.89</v>
      </c>
      <c r="G270" s="4">
        <v>144</v>
      </c>
      <c r="H270" s="5">
        <v>24</v>
      </c>
      <c r="I270">
        <v>25.75</v>
      </c>
      <c r="J270">
        <v>10</v>
      </c>
      <c r="K270">
        <v>10.75</v>
      </c>
      <c r="L270">
        <v>1.60192</v>
      </c>
      <c r="M270">
        <v>17.62</v>
      </c>
      <c r="N270" s="4">
        <v>9.25</v>
      </c>
      <c r="O270">
        <v>8.5</v>
      </c>
      <c r="P270">
        <v>5</v>
      </c>
      <c r="Q270">
        <v>0.22750000000000001</v>
      </c>
      <c r="R270" s="5">
        <v>2.7</v>
      </c>
      <c r="S270">
        <v>3.504</v>
      </c>
      <c r="T270">
        <v>0.66900000000000004</v>
      </c>
      <c r="U270">
        <v>7.835</v>
      </c>
      <c r="V270">
        <v>1.0630000000000001E-2</v>
      </c>
      <c r="W270">
        <v>0.08</v>
      </c>
      <c r="X270" s="2" t="s">
        <v>1345</v>
      </c>
      <c r="Y270" s="1" t="s">
        <v>1346</v>
      </c>
      <c r="Z270" s="3" t="s">
        <v>1347</v>
      </c>
      <c r="AA270">
        <v>42</v>
      </c>
      <c r="AB270" s="1" t="s">
        <v>810</v>
      </c>
      <c r="AC270" t="s">
        <v>38</v>
      </c>
    </row>
    <row r="271" spans="1:29" x14ac:dyDescent="0.25">
      <c r="A271" s="1" t="s">
        <v>1348</v>
      </c>
      <c r="B271" t="s">
        <v>1349</v>
      </c>
      <c r="C271" t="s">
        <v>895</v>
      </c>
      <c r="D271" t="str">
        <f>HYPERLINK("http://image.bazic.com/1775.jpg","CLICK HERE")</f>
        <v>CLICK HERE</v>
      </c>
      <c r="E271" s="6">
        <v>2.99</v>
      </c>
      <c r="F271" s="7">
        <v>1.2</v>
      </c>
      <c r="G271" s="4">
        <v>144</v>
      </c>
      <c r="H271" s="5">
        <v>24</v>
      </c>
      <c r="I271">
        <v>17.25</v>
      </c>
      <c r="J271">
        <v>13.5</v>
      </c>
      <c r="K271">
        <v>8.25</v>
      </c>
      <c r="L271">
        <v>1.11182</v>
      </c>
      <c r="M271">
        <v>15</v>
      </c>
      <c r="N271" s="4">
        <v>7.25</v>
      </c>
      <c r="O271">
        <v>4.25</v>
      </c>
      <c r="P271">
        <v>8.25</v>
      </c>
      <c r="Q271">
        <v>0.14710999999999999</v>
      </c>
      <c r="R271" s="5">
        <v>2.2599999999999998</v>
      </c>
      <c r="S271">
        <v>3</v>
      </c>
      <c r="T271">
        <v>0.625</v>
      </c>
      <c r="U271">
        <v>7.4375</v>
      </c>
      <c r="V271">
        <v>8.0700000000000008E-3</v>
      </c>
      <c r="W271">
        <v>8.7999999999999995E-2</v>
      </c>
      <c r="X271" s="2" t="s">
        <v>1350</v>
      </c>
      <c r="Y271" s="1" t="s">
        <v>1351</v>
      </c>
      <c r="Z271" s="3" t="s">
        <v>1352</v>
      </c>
      <c r="AA271">
        <v>72</v>
      </c>
      <c r="AB271" s="1" t="s">
        <v>810</v>
      </c>
      <c r="AC271" t="s">
        <v>38</v>
      </c>
    </row>
    <row r="272" spans="1:29" x14ac:dyDescent="0.25">
      <c r="A272" s="1" t="s">
        <v>1353</v>
      </c>
      <c r="B272" t="s">
        <v>1354</v>
      </c>
      <c r="C272" t="s">
        <v>895</v>
      </c>
      <c r="D272" t="str">
        <f>HYPERLINK("http://image.bazic.com/1776.jpg","CLICK HERE")</f>
        <v>CLICK HERE</v>
      </c>
      <c r="E272" s="6">
        <v>2.99</v>
      </c>
      <c r="F272" s="7">
        <v>1.2</v>
      </c>
      <c r="G272" s="4">
        <v>144</v>
      </c>
      <c r="H272" s="5">
        <v>24</v>
      </c>
      <c r="I272">
        <v>17</v>
      </c>
      <c r="J272">
        <v>13.5</v>
      </c>
      <c r="K272">
        <v>8.25</v>
      </c>
      <c r="L272">
        <v>1.0956999999999999</v>
      </c>
      <c r="M272">
        <v>14.78</v>
      </c>
      <c r="N272" s="4">
        <v>7.25</v>
      </c>
      <c r="O272">
        <v>4.25</v>
      </c>
      <c r="P272">
        <v>8.25</v>
      </c>
      <c r="Q272">
        <v>0.14710999999999999</v>
      </c>
      <c r="R272" s="5">
        <v>2.2000000000000002</v>
      </c>
      <c r="S272">
        <v>3</v>
      </c>
      <c r="T272">
        <v>0.625</v>
      </c>
      <c r="U272">
        <v>7.4375</v>
      </c>
      <c r="V272">
        <v>8.0700000000000008E-3</v>
      </c>
      <c r="W272">
        <v>0.08</v>
      </c>
      <c r="X272" s="2" t="s">
        <v>1355</v>
      </c>
      <c r="Y272" s="1" t="s">
        <v>1356</v>
      </c>
      <c r="Z272" s="3" t="s">
        <v>1357</v>
      </c>
      <c r="AA272">
        <v>72</v>
      </c>
      <c r="AB272" s="1" t="s">
        <v>810</v>
      </c>
      <c r="AC272" t="s">
        <v>38</v>
      </c>
    </row>
    <row r="273" spans="1:29" x14ac:dyDescent="0.25">
      <c r="A273" s="1" t="s">
        <v>1358</v>
      </c>
      <c r="B273" t="s">
        <v>1359</v>
      </c>
      <c r="C273" t="s">
        <v>809</v>
      </c>
      <c r="D273" t="str">
        <f>HYPERLINK("http://image.bazic.com/1788.jpg","CLICK HERE")</f>
        <v>CLICK HERE</v>
      </c>
      <c r="E273" s="6">
        <v>2.99</v>
      </c>
      <c r="F273" s="7">
        <v>1.05</v>
      </c>
      <c r="G273" s="4">
        <v>144</v>
      </c>
      <c r="H273" s="5">
        <v>24</v>
      </c>
      <c r="I273">
        <v>22.5</v>
      </c>
      <c r="J273">
        <v>9</v>
      </c>
      <c r="K273">
        <v>15.25</v>
      </c>
      <c r="L273">
        <v>1.78711</v>
      </c>
      <c r="M273">
        <v>21.08</v>
      </c>
      <c r="N273" s="4">
        <v>8.25</v>
      </c>
      <c r="O273">
        <v>7.25</v>
      </c>
      <c r="P273">
        <v>7.25</v>
      </c>
      <c r="Q273">
        <v>0.25095000000000001</v>
      </c>
      <c r="R273" s="5">
        <v>3.12</v>
      </c>
      <c r="S273">
        <v>3.3460000000000001</v>
      </c>
      <c r="T273">
        <v>0.66900000000000004</v>
      </c>
      <c r="U273">
        <v>7.46</v>
      </c>
      <c r="V273">
        <v>9.6600000000000002E-3</v>
      </c>
      <c r="W273">
        <v>0.1</v>
      </c>
      <c r="X273" s="2" t="s">
        <v>1360</v>
      </c>
      <c r="Y273" s="1" t="s">
        <v>1361</v>
      </c>
      <c r="Z273" s="3" t="s">
        <v>1362</v>
      </c>
      <c r="AA273">
        <v>36</v>
      </c>
      <c r="AB273" s="1" t="s">
        <v>810</v>
      </c>
      <c r="AC273" t="s">
        <v>847</v>
      </c>
    </row>
    <row r="274" spans="1:29" x14ac:dyDescent="0.25">
      <c r="A274" s="1" t="s">
        <v>1363</v>
      </c>
      <c r="B274" t="s">
        <v>1364</v>
      </c>
      <c r="C274" t="s">
        <v>846</v>
      </c>
      <c r="D274" t="str">
        <f>HYPERLINK("http://image.bazic.com/1793.jpg","CLICK HERE")</f>
        <v>CLICK HERE</v>
      </c>
      <c r="E274" s="6">
        <v>2.99</v>
      </c>
      <c r="F274" s="7">
        <v>1.05</v>
      </c>
      <c r="G274" s="4">
        <v>144</v>
      </c>
      <c r="H274" s="5">
        <v>24</v>
      </c>
      <c r="I274">
        <v>15</v>
      </c>
      <c r="J274">
        <v>13</v>
      </c>
      <c r="K274">
        <v>8.75</v>
      </c>
      <c r="L274">
        <v>0.98741000000000001</v>
      </c>
      <c r="M274">
        <v>12.42</v>
      </c>
      <c r="N274" s="4">
        <v>14.5</v>
      </c>
      <c r="O274">
        <v>4</v>
      </c>
      <c r="P274">
        <v>4</v>
      </c>
      <c r="Q274">
        <v>0.13425999999999999</v>
      </c>
      <c r="R274" s="5">
        <v>1.86</v>
      </c>
      <c r="S274">
        <v>2.972</v>
      </c>
      <c r="T274">
        <v>0.53100000000000003</v>
      </c>
      <c r="U274">
        <v>7.7359999999999998</v>
      </c>
      <c r="V274">
        <v>7.0699999999999999E-3</v>
      </c>
      <c r="W274">
        <v>8.7499999999999994E-2</v>
      </c>
      <c r="X274" s="2" t="s">
        <v>1365</v>
      </c>
      <c r="Y274" s="1" t="s">
        <v>1366</v>
      </c>
      <c r="Z274" s="3" t="s">
        <v>1367</v>
      </c>
      <c r="AA274">
        <v>63</v>
      </c>
      <c r="AB274" s="1" t="s">
        <v>810</v>
      </c>
      <c r="AC274" t="s">
        <v>38</v>
      </c>
    </row>
    <row r="275" spans="1:29" x14ac:dyDescent="0.25">
      <c r="A275" s="1" t="s">
        <v>1368</v>
      </c>
      <c r="B275" t="s">
        <v>1369</v>
      </c>
      <c r="C275" t="s">
        <v>846</v>
      </c>
      <c r="D275" t="str">
        <f>HYPERLINK("http://image.bazic.com/1794.jpg","CLICK HERE")</f>
        <v>CLICK HERE</v>
      </c>
      <c r="E275" s="6">
        <v>2.99</v>
      </c>
      <c r="F275" s="7">
        <v>1.05</v>
      </c>
      <c r="G275" s="4">
        <v>144</v>
      </c>
      <c r="H275" s="5">
        <v>24</v>
      </c>
      <c r="I275">
        <v>15</v>
      </c>
      <c r="J275">
        <v>13</v>
      </c>
      <c r="K275">
        <v>8.5</v>
      </c>
      <c r="L275">
        <v>0.95920000000000005</v>
      </c>
      <c r="M275">
        <v>12.42</v>
      </c>
      <c r="N275" s="4">
        <v>14.5</v>
      </c>
      <c r="O275">
        <v>4</v>
      </c>
      <c r="P275">
        <v>3.75</v>
      </c>
      <c r="Q275">
        <v>0.12587000000000001</v>
      </c>
      <c r="R275" s="5">
        <v>1.88</v>
      </c>
      <c r="S275">
        <v>2.972</v>
      </c>
      <c r="T275">
        <v>0.53100000000000003</v>
      </c>
      <c r="U275">
        <v>7.7359999999999998</v>
      </c>
      <c r="V275">
        <v>7.0699999999999999E-3</v>
      </c>
      <c r="W275">
        <v>0.08</v>
      </c>
      <c r="X275" s="2" t="s">
        <v>1370</v>
      </c>
      <c r="Y275" s="1" t="s">
        <v>1371</v>
      </c>
      <c r="Z275" s="3" t="s">
        <v>1372</v>
      </c>
      <c r="AA275">
        <v>63</v>
      </c>
      <c r="AB275" s="1" t="s">
        <v>810</v>
      </c>
      <c r="AC275" t="s">
        <v>38</v>
      </c>
    </row>
    <row r="276" spans="1:29" x14ac:dyDescent="0.25">
      <c r="A276" s="1" t="s">
        <v>1373</v>
      </c>
      <c r="B276" t="s">
        <v>1374</v>
      </c>
      <c r="C276" t="s">
        <v>846</v>
      </c>
      <c r="D276" t="str">
        <f>HYPERLINK("http://image.bazic.com/1795.jpg","CLICK HERE")</f>
        <v>CLICK HERE</v>
      </c>
      <c r="E276" s="6">
        <v>2.99</v>
      </c>
      <c r="F276" s="7">
        <v>1.05</v>
      </c>
      <c r="G276" s="4">
        <v>144</v>
      </c>
      <c r="H276" s="5">
        <v>24</v>
      </c>
      <c r="I276">
        <v>14.75</v>
      </c>
      <c r="J276">
        <v>13</v>
      </c>
      <c r="K276">
        <v>8.5</v>
      </c>
      <c r="L276">
        <v>0.94320999999999999</v>
      </c>
      <c r="M276">
        <v>12.4</v>
      </c>
      <c r="N276" s="4">
        <v>14.25</v>
      </c>
      <c r="O276">
        <v>4</v>
      </c>
      <c r="P276">
        <v>3.75</v>
      </c>
      <c r="Q276">
        <v>0.1237</v>
      </c>
      <c r="R276" s="5">
        <v>1.86</v>
      </c>
      <c r="S276">
        <v>2.9375</v>
      </c>
      <c r="T276">
        <v>0.625</v>
      </c>
      <c r="U276">
        <v>7.75</v>
      </c>
      <c r="V276">
        <v>8.2299999999999995E-3</v>
      </c>
      <c r="W276">
        <v>0.08</v>
      </c>
      <c r="X276" s="2" t="s">
        <v>1375</v>
      </c>
      <c r="Y276" s="1" t="s">
        <v>1376</v>
      </c>
      <c r="Z276" s="3" t="s">
        <v>1377</v>
      </c>
      <c r="AA276">
        <v>63</v>
      </c>
      <c r="AB276" s="1" t="s">
        <v>810</v>
      </c>
      <c r="AC276" t="s">
        <v>38</v>
      </c>
    </row>
    <row r="277" spans="1:29" x14ac:dyDescent="0.25">
      <c r="A277" s="1" t="s">
        <v>1378</v>
      </c>
      <c r="B277" t="s">
        <v>1379</v>
      </c>
      <c r="C277" t="s">
        <v>926</v>
      </c>
      <c r="D277" t="str">
        <f>HYPERLINK("http://image.bazic.com/1796.jpg","CLICK HERE")</f>
        <v>CLICK HERE</v>
      </c>
      <c r="E277" s="6">
        <v>2.99</v>
      </c>
      <c r="F277" s="7">
        <v>1.1499999999999999</v>
      </c>
      <c r="G277" s="4">
        <v>144</v>
      </c>
      <c r="H277" s="5">
        <v>24</v>
      </c>
      <c r="I277">
        <v>14</v>
      </c>
      <c r="J277">
        <v>10</v>
      </c>
      <c r="K277">
        <v>16</v>
      </c>
      <c r="L277">
        <v>1.2963</v>
      </c>
      <c r="M277">
        <v>19.2</v>
      </c>
      <c r="N277" s="4">
        <v>9</v>
      </c>
      <c r="O277">
        <v>6.75</v>
      </c>
      <c r="P277">
        <v>5</v>
      </c>
      <c r="Q277">
        <v>0.17577999999999999</v>
      </c>
      <c r="R277" s="5">
        <v>3.02</v>
      </c>
      <c r="S277">
        <v>2.9129999999999998</v>
      </c>
      <c r="T277">
        <v>0.748</v>
      </c>
      <c r="U277">
        <v>7.0866100000000003</v>
      </c>
      <c r="V277">
        <v>8.94E-3</v>
      </c>
      <c r="W277">
        <v>0.12</v>
      </c>
      <c r="X277" s="2" t="s">
        <v>1380</v>
      </c>
      <c r="Y277" s="1" t="s">
        <v>1381</v>
      </c>
      <c r="Z277" s="3" t="s">
        <v>1382</v>
      </c>
      <c r="AA277">
        <v>52</v>
      </c>
      <c r="AB277" s="1" t="s">
        <v>810</v>
      </c>
      <c r="AC277" t="s">
        <v>38</v>
      </c>
    </row>
    <row r="278" spans="1:29" x14ac:dyDescent="0.25">
      <c r="A278" s="1" t="s">
        <v>1383</v>
      </c>
      <c r="B278" t="s">
        <v>1384</v>
      </c>
      <c r="C278" t="s">
        <v>846</v>
      </c>
      <c r="D278" t="str">
        <f>HYPERLINK("http://image.bazic.com/1797.jpg","CLICK HERE")</f>
        <v>CLICK HERE</v>
      </c>
      <c r="E278" s="6">
        <v>2.99</v>
      </c>
      <c r="F278" s="7">
        <v>1.05</v>
      </c>
      <c r="G278" s="4">
        <v>144</v>
      </c>
      <c r="H278" s="5">
        <v>24</v>
      </c>
      <c r="I278">
        <v>15</v>
      </c>
      <c r="J278">
        <v>13</v>
      </c>
      <c r="K278">
        <v>8.5</v>
      </c>
      <c r="L278">
        <v>0.95920000000000005</v>
      </c>
      <c r="M278">
        <v>12.38</v>
      </c>
      <c r="N278" s="4">
        <v>14.25</v>
      </c>
      <c r="O278">
        <v>4</v>
      </c>
      <c r="P278">
        <v>3.75</v>
      </c>
      <c r="Q278">
        <v>0.1237</v>
      </c>
      <c r="R278" s="5">
        <v>1.86</v>
      </c>
      <c r="S278">
        <v>2.972</v>
      </c>
      <c r="T278">
        <v>0.53100000000000003</v>
      </c>
      <c r="U278">
        <v>7.7359999999999998</v>
      </c>
      <c r="V278">
        <v>7.0699999999999999E-3</v>
      </c>
      <c r="W278">
        <v>0.06</v>
      </c>
      <c r="X278" s="2" t="s">
        <v>1385</v>
      </c>
      <c r="Y278" s="1" t="s">
        <v>1386</v>
      </c>
      <c r="Z278" s="3" t="s">
        <v>1387</v>
      </c>
      <c r="AA278">
        <v>63</v>
      </c>
      <c r="AB278" s="1" t="s">
        <v>810</v>
      </c>
      <c r="AC278" t="s">
        <v>38</v>
      </c>
    </row>
    <row r="279" spans="1:29" x14ac:dyDescent="0.25">
      <c r="A279" s="1" t="s">
        <v>1388</v>
      </c>
      <c r="B279" t="s">
        <v>1389</v>
      </c>
      <c r="C279" t="s">
        <v>1390</v>
      </c>
      <c r="D279" t="str">
        <f>HYPERLINK("http://image.bazic.com/1801.jpg","CLICK HERE")</f>
        <v>CLICK HERE</v>
      </c>
      <c r="E279" s="6">
        <v>2.99</v>
      </c>
      <c r="F279" s="7">
        <v>1.05</v>
      </c>
      <c r="G279" s="4">
        <v>72</v>
      </c>
      <c r="H279" s="5">
        <v>24</v>
      </c>
      <c r="I279">
        <v>14.5</v>
      </c>
      <c r="J279">
        <v>11.5</v>
      </c>
      <c r="K279">
        <v>7</v>
      </c>
      <c r="L279">
        <v>0.67549000000000003</v>
      </c>
      <c r="M279">
        <v>16.72</v>
      </c>
      <c r="N279" s="4">
        <v>11.75</v>
      </c>
      <c r="O279">
        <v>4.5</v>
      </c>
      <c r="P279">
        <v>6.25</v>
      </c>
      <c r="Q279">
        <v>0.19123999999999999</v>
      </c>
      <c r="R279" s="5">
        <v>5.36</v>
      </c>
      <c r="S279">
        <v>6</v>
      </c>
      <c r="T279">
        <v>0.59</v>
      </c>
      <c r="U279">
        <v>9</v>
      </c>
      <c r="V279">
        <v>1.8440000000000002E-2</v>
      </c>
      <c r="W279">
        <v>0.21249999999999999</v>
      </c>
      <c r="X279" s="2" t="s">
        <v>1392</v>
      </c>
      <c r="Y279" s="1" t="s">
        <v>1393</v>
      </c>
      <c r="Z279" s="3" t="s">
        <v>1394</v>
      </c>
      <c r="AA279">
        <v>63</v>
      </c>
      <c r="AB279" s="1" t="s">
        <v>1391</v>
      </c>
      <c r="AC279" t="s">
        <v>38</v>
      </c>
    </row>
    <row r="280" spans="1:29" x14ac:dyDescent="0.25">
      <c r="A280" s="1" t="s">
        <v>1395</v>
      </c>
      <c r="B280" t="s">
        <v>1396</v>
      </c>
      <c r="C280" t="s">
        <v>1390</v>
      </c>
      <c r="D280" t="str">
        <f>HYPERLINK("http://image.bazic.com/1802.jpg","CLICK HERE")</f>
        <v>CLICK HERE</v>
      </c>
      <c r="E280" s="6">
        <v>2.99</v>
      </c>
      <c r="F280" s="7">
        <v>0.89</v>
      </c>
      <c r="G280" s="4">
        <v>72</v>
      </c>
      <c r="H280" s="5">
        <v>24</v>
      </c>
      <c r="I280">
        <v>26</v>
      </c>
      <c r="J280">
        <v>14.5</v>
      </c>
      <c r="K280">
        <v>7</v>
      </c>
      <c r="L280">
        <v>1.5271999999999999</v>
      </c>
      <c r="M280">
        <v>17.98</v>
      </c>
      <c r="N280" s="4">
        <v>13.5</v>
      </c>
      <c r="O280">
        <v>8.25</v>
      </c>
      <c r="P280">
        <v>6.25</v>
      </c>
      <c r="Q280">
        <v>0.40283000000000002</v>
      </c>
      <c r="R280" s="5">
        <v>5.6</v>
      </c>
      <c r="S280">
        <v>5.9059999999999997</v>
      </c>
      <c r="T280">
        <v>1.1811</v>
      </c>
      <c r="U280">
        <v>8.8582699999999992</v>
      </c>
      <c r="V280">
        <v>3.576E-2</v>
      </c>
      <c r="W280">
        <v>0.22</v>
      </c>
      <c r="X280" s="2" t="s">
        <v>1398</v>
      </c>
      <c r="Y280" s="1" t="s">
        <v>1399</v>
      </c>
      <c r="Z280" s="3" t="s">
        <v>1400</v>
      </c>
      <c r="AA280">
        <v>50</v>
      </c>
      <c r="AB280" s="1" t="s">
        <v>1397</v>
      </c>
      <c r="AC280" t="s">
        <v>38</v>
      </c>
    </row>
    <row r="281" spans="1:29" x14ac:dyDescent="0.25">
      <c r="A281" s="1" t="s">
        <v>1401</v>
      </c>
      <c r="B281" t="s">
        <v>1402</v>
      </c>
      <c r="C281" t="s">
        <v>1390</v>
      </c>
      <c r="D281" t="str">
        <f>HYPERLINK("http://image.bazic.com/1803.jpg","CLICK HERE")</f>
        <v>CLICK HERE</v>
      </c>
      <c r="E281" s="6">
        <v>3.99</v>
      </c>
      <c r="F281" s="7">
        <v>1.2</v>
      </c>
      <c r="G281" s="4">
        <v>24</v>
      </c>
      <c r="I281">
        <v>18</v>
      </c>
      <c r="J281">
        <v>10</v>
      </c>
      <c r="K281">
        <v>9.5</v>
      </c>
      <c r="L281">
        <v>0.98958000000000002</v>
      </c>
      <c r="M281">
        <v>12.22</v>
      </c>
      <c r="S281">
        <v>8.8582699999999992</v>
      </c>
      <c r="T281">
        <v>1.7716499999999999</v>
      </c>
      <c r="U281">
        <v>13.149609999999999</v>
      </c>
      <c r="V281">
        <v>0.11942999999999999</v>
      </c>
      <c r="W281">
        <v>0.46</v>
      </c>
      <c r="X281" s="2" t="s">
        <v>1403</v>
      </c>
      <c r="Z281" s="3" t="s">
        <v>1404</v>
      </c>
      <c r="AA281">
        <v>70</v>
      </c>
      <c r="AB281" s="1" t="s">
        <v>1397</v>
      </c>
      <c r="AC281" t="s">
        <v>38</v>
      </c>
    </row>
    <row r="282" spans="1:29" x14ac:dyDescent="0.25">
      <c r="A282" s="1" t="s">
        <v>1405</v>
      </c>
      <c r="B282" t="s">
        <v>1406</v>
      </c>
      <c r="C282" t="s">
        <v>1390</v>
      </c>
      <c r="D282" t="str">
        <f>HYPERLINK("http://image.bazic.com/1804.jpg","CLICK HERE")</f>
        <v>CLICK HERE</v>
      </c>
      <c r="E282" s="6">
        <v>3.99</v>
      </c>
      <c r="F282" s="7">
        <v>1.5</v>
      </c>
      <c r="G282" s="4">
        <v>24</v>
      </c>
      <c r="I282">
        <v>20.75</v>
      </c>
      <c r="J282">
        <v>9.75</v>
      </c>
      <c r="K282">
        <v>9.5</v>
      </c>
      <c r="L282">
        <v>1.11225</v>
      </c>
      <c r="M282">
        <v>14.74</v>
      </c>
      <c r="S282">
        <v>8.85853</v>
      </c>
      <c r="T282">
        <v>1.7716499999999999</v>
      </c>
      <c r="U282">
        <v>16.33858</v>
      </c>
      <c r="V282">
        <v>0.14838999999999999</v>
      </c>
      <c r="W282">
        <v>0.54</v>
      </c>
      <c r="X282" s="2" t="s">
        <v>1407</v>
      </c>
      <c r="Z282" s="3" t="s">
        <v>1408</v>
      </c>
      <c r="AA282">
        <v>63</v>
      </c>
      <c r="AB282" s="1" t="s">
        <v>1397</v>
      </c>
      <c r="AC282" t="s">
        <v>38</v>
      </c>
    </row>
    <row r="283" spans="1:29" x14ac:dyDescent="0.25">
      <c r="A283" s="1" t="s">
        <v>1409</v>
      </c>
      <c r="B283" t="s">
        <v>1410</v>
      </c>
      <c r="C283" t="s">
        <v>1390</v>
      </c>
      <c r="D283" t="str">
        <f>HYPERLINK("http://image.bazic.com/1805.jpg","CLICK HERE")</f>
        <v>CLICK HERE</v>
      </c>
      <c r="E283" s="6">
        <v>2.99</v>
      </c>
      <c r="F283" s="7">
        <v>1.05</v>
      </c>
      <c r="G283" s="4">
        <v>24</v>
      </c>
      <c r="I283">
        <v>14</v>
      </c>
      <c r="J283">
        <v>6.25</v>
      </c>
      <c r="K283">
        <v>9.5</v>
      </c>
      <c r="L283">
        <v>0.48104999999999998</v>
      </c>
      <c r="M283">
        <v>11.06</v>
      </c>
      <c r="S283">
        <v>9</v>
      </c>
      <c r="T283">
        <v>0.47244000000000003</v>
      </c>
      <c r="U283">
        <v>12.717000000000001</v>
      </c>
      <c r="V283">
        <v>3.1289999999999998E-2</v>
      </c>
      <c r="W283">
        <v>0.44</v>
      </c>
      <c r="X283" s="2" t="s">
        <v>1411</v>
      </c>
      <c r="Z283" s="3" t="s">
        <v>1412</v>
      </c>
      <c r="AA283">
        <v>119</v>
      </c>
      <c r="AB283" s="1" t="s">
        <v>1397</v>
      </c>
      <c r="AC283" t="s">
        <v>38</v>
      </c>
    </row>
    <row r="284" spans="1:29" x14ac:dyDescent="0.25">
      <c r="A284" s="1" t="s">
        <v>1413</v>
      </c>
      <c r="B284" t="s">
        <v>1414</v>
      </c>
      <c r="C284" t="s">
        <v>1390</v>
      </c>
      <c r="D284" t="str">
        <f>HYPERLINK("http://image.bazic.com/1806.jpg","CLICK HERE")</f>
        <v>CLICK HERE</v>
      </c>
      <c r="E284" s="6">
        <v>3.99</v>
      </c>
      <c r="F284" s="7">
        <v>1.5</v>
      </c>
      <c r="G284" s="4">
        <v>48</v>
      </c>
      <c r="I284">
        <v>15.25</v>
      </c>
      <c r="J284">
        <v>9.5</v>
      </c>
      <c r="K284">
        <v>9.5</v>
      </c>
      <c r="L284">
        <v>0.79647999999999997</v>
      </c>
      <c r="M284">
        <v>19.28</v>
      </c>
      <c r="S284">
        <v>8.9369999999999994</v>
      </c>
      <c r="T284">
        <v>0.7</v>
      </c>
      <c r="U284">
        <v>12.717000000000001</v>
      </c>
      <c r="V284">
        <v>4.6039999999999998E-2</v>
      </c>
      <c r="W284">
        <v>0.38750000000000001</v>
      </c>
      <c r="X284" s="2" t="s">
        <v>1415</v>
      </c>
      <c r="Z284" s="3" t="s">
        <v>1416</v>
      </c>
      <c r="AA284">
        <v>65</v>
      </c>
      <c r="AB284" s="1" t="s">
        <v>1391</v>
      </c>
      <c r="AC284" t="s">
        <v>38</v>
      </c>
    </row>
    <row r="285" spans="1:29" x14ac:dyDescent="0.25">
      <c r="A285" s="1" t="s">
        <v>1417</v>
      </c>
      <c r="B285" t="s">
        <v>1418</v>
      </c>
      <c r="C285" t="s">
        <v>1390</v>
      </c>
      <c r="D285" t="str">
        <f>HYPERLINK("http://image.bazic.com/1807.jpg","CLICK HERE")</f>
        <v>CLICK HERE</v>
      </c>
      <c r="E285" s="6">
        <v>3.99</v>
      </c>
      <c r="F285" s="7">
        <v>1.5</v>
      </c>
      <c r="G285" s="4">
        <v>48</v>
      </c>
      <c r="I285">
        <v>15.35</v>
      </c>
      <c r="J285">
        <v>9.1</v>
      </c>
      <c r="K285">
        <v>9.65</v>
      </c>
      <c r="L285">
        <v>0.78007000000000004</v>
      </c>
      <c r="M285">
        <v>19.579999999999998</v>
      </c>
      <c r="S285">
        <v>9.1340000000000003</v>
      </c>
      <c r="T285">
        <v>0.66900000000000004</v>
      </c>
      <c r="U285">
        <v>12.756</v>
      </c>
      <c r="V285">
        <v>4.5109999999999997E-2</v>
      </c>
      <c r="W285">
        <v>0.41</v>
      </c>
      <c r="X285" s="2" t="s">
        <v>1420</v>
      </c>
      <c r="Z285" s="3" t="s">
        <v>1421</v>
      </c>
      <c r="AA285">
        <v>60</v>
      </c>
      <c r="AB285" s="1" t="s">
        <v>1419</v>
      </c>
      <c r="AC285" t="s">
        <v>38</v>
      </c>
    </row>
    <row r="286" spans="1:29" x14ac:dyDescent="0.25">
      <c r="A286" s="1" t="s">
        <v>1422</v>
      </c>
      <c r="B286" t="s">
        <v>1423</v>
      </c>
      <c r="C286" t="s">
        <v>29</v>
      </c>
      <c r="D286" t="str">
        <f>HYPERLINK("http://image.bazic.com/18082.jpg","CLICK HERE")</f>
        <v>CLICK HERE</v>
      </c>
      <c r="E286" s="6">
        <v>5.95</v>
      </c>
      <c r="F286" s="7">
        <v>1.05</v>
      </c>
      <c r="G286" s="4">
        <v>48</v>
      </c>
      <c r="I286">
        <v>15.75</v>
      </c>
      <c r="J286">
        <v>11</v>
      </c>
      <c r="K286">
        <v>5.25</v>
      </c>
      <c r="L286">
        <v>0.52637</v>
      </c>
      <c r="M286">
        <v>13.78</v>
      </c>
      <c r="S286">
        <v>7.75</v>
      </c>
      <c r="T286">
        <v>0.25</v>
      </c>
      <c r="U286">
        <v>10.69</v>
      </c>
      <c r="V286">
        <v>1.1990000000000001E-2</v>
      </c>
      <c r="W286">
        <v>0.26</v>
      </c>
      <c r="X286" s="2" t="s">
        <v>1424</v>
      </c>
      <c r="Z286" s="3" t="s">
        <v>1425</v>
      </c>
      <c r="AA286">
        <v>100</v>
      </c>
      <c r="AB286" s="1" t="s">
        <v>198</v>
      </c>
      <c r="AC286" t="s">
        <v>31</v>
      </c>
    </row>
    <row r="287" spans="1:29" x14ac:dyDescent="0.25">
      <c r="A287" s="1" t="s">
        <v>1426</v>
      </c>
      <c r="B287" t="s">
        <v>1427</v>
      </c>
      <c r="C287" t="s">
        <v>1390</v>
      </c>
      <c r="D287" t="str">
        <f>HYPERLINK("http://image.bazic.com/1810.jpg","CLICK HERE")</f>
        <v>CLICK HERE</v>
      </c>
      <c r="E287" s="6">
        <v>10.99</v>
      </c>
      <c r="F287" s="7">
        <v>4.3499999999999996</v>
      </c>
      <c r="G287" s="4">
        <v>12</v>
      </c>
      <c r="I287">
        <v>14</v>
      </c>
      <c r="J287">
        <v>14</v>
      </c>
      <c r="K287">
        <v>10.25</v>
      </c>
      <c r="L287">
        <v>1.16262</v>
      </c>
      <c r="M287">
        <v>9.18</v>
      </c>
      <c r="S287">
        <v>9.25</v>
      </c>
      <c r="T287">
        <v>0.78700000000000003</v>
      </c>
      <c r="U287">
        <v>13.5</v>
      </c>
      <c r="V287">
        <v>5.6869999999999997E-2</v>
      </c>
      <c r="W287">
        <v>0.68</v>
      </c>
      <c r="X287" s="2" t="s">
        <v>1428</v>
      </c>
      <c r="Z287" s="3" t="s">
        <v>1429</v>
      </c>
      <c r="AA287">
        <v>50</v>
      </c>
      <c r="AB287" s="1" t="s">
        <v>1391</v>
      </c>
      <c r="AC287" t="s">
        <v>38</v>
      </c>
    </row>
    <row r="288" spans="1:29" x14ac:dyDescent="0.25">
      <c r="A288" s="1" t="s">
        <v>1430</v>
      </c>
      <c r="B288" t="s">
        <v>1431</v>
      </c>
      <c r="C288" t="s">
        <v>1390</v>
      </c>
      <c r="D288" t="str">
        <f>HYPERLINK("http://image.bazic.com/1812.jpg","CLICK HERE")</f>
        <v>CLICK HERE</v>
      </c>
      <c r="E288" s="6">
        <v>3.99</v>
      </c>
      <c r="F288" s="7">
        <v>1.2</v>
      </c>
      <c r="G288" s="4">
        <v>48</v>
      </c>
      <c r="I288">
        <v>15.5</v>
      </c>
      <c r="J288">
        <v>12</v>
      </c>
      <c r="K288">
        <v>10</v>
      </c>
      <c r="L288">
        <v>1.07639</v>
      </c>
      <c r="M288">
        <v>20.399999999999999</v>
      </c>
      <c r="S288">
        <v>9.1349999999999998</v>
      </c>
      <c r="T288">
        <v>0.66900000000000004</v>
      </c>
      <c r="U288">
        <v>12.756</v>
      </c>
      <c r="V288">
        <v>4.5109999999999997E-2</v>
      </c>
      <c r="W288">
        <v>0.375</v>
      </c>
      <c r="X288" s="2" t="s">
        <v>1432</v>
      </c>
      <c r="Z288" s="3" t="s">
        <v>1433</v>
      </c>
      <c r="AA288">
        <v>60</v>
      </c>
      <c r="AB288" s="1" t="s">
        <v>1419</v>
      </c>
      <c r="AC288" t="s">
        <v>38</v>
      </c>
    </row>
    <row r="289" spans="1:29" x14ac:dyDescent="0.25">
      <c r="A289" s="1" t="s">
        <v>1434</v>
      </c>
      <c r="B289" t="s">
        <v>1435</v>
      </c>
      <c r="C289" t="s">
        <v>617</v>
      </c>
      <c r="D289" t="str">
        <f>HYPERLINK("http://image.bazic.com/18131.jpg","CLICK HERE")</f>
        <v>CLICK HERE</v>
      </c>
      <c r="E289" s="6">
        <v>4.99</v>
      </c>
      <c r="F289" s="7">
        <v>1.2</v>
      </c>
      <c r="G289" s="4">
        <v>48</v>
      </c>
      <c r="I289">
        <v>15.5</v>
      </c>
      <c r="J289">
        <v>11.25</v>
      </c>
      <c r="K289">
        <v>5</v>
      </c>
      <c r="L289">
        <v>0.50456000000000001</v>
      </c>
      <c r="M289">
        <v>13.4</v>
      </c>
      <c r="S289">
        <v>7.75</v>
      </c>
      <c r="T289">
        <v>10.75</v>
      </c>
      <c r="U289">
        <v>0.25</v>
      </c>
      <c r="V289">
        <v>1.205E-2</v>
      </c>
      <c r="W289">
        <v>0.28000000000000003</v>
      </c>
      <c r="X289" s="2" t="s">
        <v>1437</v>
      </c>
      <c r="Z289" s="3" t="s">
        <v>1438</v>
      </c>
      <c r="AA289">
        <v>100</v>
      </c>
      <c r="AC289" t="s">
        <v>1436</v>
      </c>
    </row>
    <row r="290" spans="1:29" x14ac:dyDescent="0.25">
      <c r="A290" s="1" t="s">
        <v>1439</v>
      </c>
      <c r="B290" t="s">
        <v>1440</v>
      </c>
      <c r="C290" t="s">
        <v>1390</v>
      </c>
      <c r="D290" t="str">
        <f>HYPERLINK("http://image.bazic.com/1814.jpg","CLICK HERE")</f>
        <v>CLICK HERE</v>
      </c>
      <c r="E290" s="6">
        <v>10.99</v>
      </c>
      <c r="F290" s="7">
        <v>4.3499999999999996</v>
      </c>
      <c r="G290" s="4">
        <v>12</v>
      </c>
      <c r="I290">
        <v>14</v>
      </c>
      <c r="J290">
        <v>14</v>
      </c>
      <c r="K290">
        <v>10</v>
      </c>
      <c r="L290">
        <v>1.13426</v>
      </c>
      <c r="M290">
        <v>9.26</v>
      </c>
      <c r="S290">
        <v>9.25</v>
      </c>
      <c r="T290">
        <v>0.78700000000000003</v>
      </c>
      <c r="U290">
        <v>13.5</v>
      </c>
      <c r="V290">
        <v>5.6869999999999997E-2</v>
      </c>
      <c r="W290">
        <v>0.68</v>
      </c>
      <c r="X290" s="2" t="s">
        <v>1441</v>
      </c>
      <c r="Z290" s="3" t="s">
        <v>1442</v>
      </c>
      <c r="AA290">
        <v>54</v>
      </c>
      <c r="AB290" s="1" t="s">
        <v>1391</v>
      </c>
      <c r="AC290" t="s">
        <v>38</v>
      </c>
    </row>
    <row r="291" spans="1:29" x14ac:dyDescent="0.25">
      <c r="A291" s="1" t="s">
        <v>1443</v>
      </c>
      <c r="B291" t="s">
        <v>1444</v>
      </c>
      <c r="C291" t="s">
        <v>1390</v>
      </c>
      <c r="D291" t="str">
        <f>HYPERLINK("http://image.bazic.com/1816.jpg","CLICK HERE")</f>
        <v>CLICK HERE</v>
      </c>
      <c r="E291" s="6">
        <v>2.99</v>
      </c>
      <c r="F291" s="7">
        <v>1.2</v>
      </c>
      <c r="G291" s="4">
        <v>24</v>
      </c>
      <c r="I291">
        <v>14.25</v>
      </c>
      <c r="J291">
        <v>7</v>
      </c>
      <c r="K291">
        <v>9.5</v>
      </c>
      <c r="L291">
        <v>0.54839000000000004</v>
      </c>
      <c r="M291">
        <v>10.98</v>
      </c>
      <c r="S291">
        <v>8.6609999999999996</v>
      </c>
      <c r="T291">
        <v>0.47244000000000003</v>
      </c>
      <c r="U291">
        <v>12.717000000000001</v>
      </c>
      <c r="V291">
        <v>3.0110000000000001E-2</v>
      </c>
      <c r="W291">
        <v>0.39400000000000002</v>
      </c>
      <c r="X291" s="2" t="s">
        <v>1446</v>
      </c>
      <c r="Z291" s="3" t="s">
        <v>1447</v>
      </c>
      <c r="AA291">
        <v>105</v>
      </c>
      <c r="AB291" s="1" t="s">
        <v>1445</v>
      </c>
      <c r="AC291" t="s">
        <v>38</v>
      </c>
    </row>
    <row r="292" spans="1:29" x14ac:dyDescent="0.25">
      <c r="A292" s="1" t="s">
        <v>1448</v>
      </c>
      <c r="B292" t="s">
        <v>1449</v>
      </c>
      <c r="C292" t="s">
        <v>1390</v>
      </c>
      <c r="D292" t="str">
        <f>HYPERLINK("http://image.bazic.com/1827.jpg","CLICK HERE")</f>
        <v>CLICK HERE</v>
      </c>
      <c r="E292" s="6">
        <v>2.99</v>
      </c>
      <c r="F292" s="7">
        <v>1.05</v>
      </c>
      <c r="G292" s="4">
        <v>48</v>
      </c>
      <c r="I292">
        <v>13.75</v>
      </c>
      <c r="J292">
        <v>13.25</v>
      </c>
      <c r="K292">
        <v>10</v>
      </c>
      <c r="L292">
        <v>1.05433</v>
      </c>
      <c r="M292">
        <v>16.72</v>
      </c>
      <c r="S292">
        <v>9.3125</v>
      </c>
      <c r="T292">
        <v>0.5</v>
      </c>
      <c r="U292">
        <v>13</v>
      </c>
      <c r="V292">
        <v>3.5029999999999999E-2</v>
      </c>
      <c r="W292">
        <v>0.32</v>
      </c>
      <c r="X292" s="2" t="s">
        <v>1450</v>
      </c>
      <c r="Z292" s="3" t="s">
        <v>1451</v>
      </c>
      <c r="AA292">
        <v>78</v>
      </c>
      <c r="AB292" s="1" t="s">
        <v>1391</v>
      </c>
      <c r="AC292" t="s">
        <v>38</v>
      </c>
    </row>
    <row r="293" spans="1:29" x14ac:dyDescent="0.25">
      <c r="A293" s="1" t="s">
        <v>1452</v>
      </c>
      <c r="B293" t="s">
        <v>1453</v>
      </c>
      <c r="C293" t="s">
        <v>1390</v>
      </c>
      <c r="D293" t="str">
        <f>HYPERLINK("http://image.bazic.com/1828.jpg","CLICK HERE")</f>
        <v>CLICK HERE</v>
      </c>
      <c r="E293" s="6">
        <v>3.99</v>
      </c>
      <c r="F293" s="7">
        <v>1.5</v>
      </c>
      <c r="G293" s="4">
        <v>24</v>
      </c>
      <c r="I293">
        <v>9.5</v>
      </c>
      <c r="J293">
        <v>8.5</v>
      </c>
      <c r="K293">
        <v>13.5</v>
      </c>
      <c r="L293">
        <v>0.63085999999999998</v>
      </c>
      <c r="M293">
        <v>14.44</v>
      </c>
      <c r="S293">
        <v>9</v>
      </c>
      <c r="T293">
        <v>0.5</v>
      </c>
      <c r="U293">
        <v>12.874000000000001</v>
      </c>
      <c r="V293">
        <v>3.3529999999999997E-2</v>
      </c>
      <c r="W293">
        <v>0.57999999999999996</v>
      </c>
      <c r="X293" s="2" t="s">
        <v>1454</v>
      </c>
      <c r="Z293" s="3" t="s">
        <v>1455</v>
      </c>
      <c r="AA293">
        <v>100</v>
      </c>
      <c r="AB293" s="1" t="s">
        <v>1391</v>
      </c>
      <c r="AC293" t="s">
        <v>38</v>
      </c>
    </row>
    <row r="294" spans="1:29" x14ac:dyDescent="0.25">
      <c r="A294" s="1" t="s">
        <v>1456</v>
      </c>
      <c r="B294" t="s">
        <v>1457</v>
      </c>
      <c r="C294" t="s">
        <v>1390</v>
      </c>
      <c r="D294" t="str">
        <f>HYPERLINK("http://image.bazic.com/1829.jpg","CLICK HERE")</f>
        <v>CLICK HERE</v>
      </c>
      <c r="E294" s="6">
        <v>2.99</v>
      </c>
      <c r="F294" s="7">
        <v>1.05</v>
      </c>
      <c r="G294" s="4">
        <v>48</v>
      </c>
      <c r="I294">
        <v>13.75</v>
      </c>
      <c r="J294">
        <v>13.25</v>
      </c>
      <c r="K294">
        <v>10</v>
      </c>
      <c r="L294">
        <v>1.05433</v>
      </c>
      <c r="M294">
        <v>16.66</v>
      </c>
      <c r="S294">
        <v>9.2910000000000004</v>
      </c>
      <c r="T294">
        <v>0.51900000000000002</v>
      </c>
      <c r="U294">
        <v>13.583</v>
      </c>
      <c r="V294">
        <v>3.7900000000000003E-2</v>
      </c>
      <c r="W294">
        <v>0.32</v>
      </c>
      <c r="X294" s="2" t="s">
        <v>1458</v>
      </c>
      <c r="Z294" s="3" t="s">
        <v>1459</v>
      </c>
      <c r="AA294">
        <v>78</v>
      </c>
      <c r="AB294" s="1" t="s">
        <v>1391</v>
      </c>
      <c r="AC294" t="s">
        <v>38</v>
      </c>
    </row>
    <row r="295" spans="1:29" x14ac:dyDescent="0.25">
      <c r="A295" s="1" t="s">
        <v>1460</v>
      </c>
      <c r="B295" t="s">
        <v>1461</v>
      </c>
      <c r="C295" t="s">
        <v>1390</v>
      </c>
      <c r="D295" t="str">
        <f>HYPERLINK("http://image.bazic.com/1830.jpg","CLICK HERE")</f>
        <v>CLICK HERE</v>
      </c>
      <c r="E295" s="6">
        <v>4.99</v>
      </c>
      <c r="F295" s="7">
        <v>1.2</v>
      </c>
      <c r="G295" s="4">
        <v>48</v>
      </c>
      <c r="I295">
        <v>15.25</v>
      </c>
      <c r="J295">
        <v>12</v>
      </c>
      <c r="K295">
        <v>9.75</v>
      </c>
      <c r="L295">
        <v>1.0325500000000001</v>
      </c>
      <c r="M295">
        <v>20.74</v>
      </c>
      <c r="S295">
        <v>9</v>
      </c>
      <c r="T295">
        <v>0.5625</v>
      </c>
      <c r="U295">
        <v>12.5</v>
      </c>
      <c r="V295">
        <v>3.662E-2</v>
      </c>
      <c r="W295">
        <v>0.41199999999999998</v>
      </c>
      <c r="X295" s="2" t="s">
        <v>1462</v>
      </c>
      <c r="Z295" s="3" t="s">
        <v>1463</v>
      </c>
      <c r="AA295">
        <v>60</v>
      </c>
      <c r="AB295" s="1" t="s">
        <v>1419</v>
      </c>
      <c r="AC295" t="s">
        <v>38</v>
      </c>
    </row>
    <row r="296" spans="1:29" x14ac:dyDescent="0.25">
      <c r="A296" s="1" t="s">
        <v>1464</v>
      </c>
      <c r="B296" t="s">
        <v>1465</v>
      </c>
      <c r="C296" t="s">
        <v>29</v>
      </c>
      <c r="D296" t="str">
        <f>HYPERLINK("http://image.bazic.com/18834.jpg","CLICK HERE")</f>
        <v>CLICK HERE</v>
      </c>
      <c r="E296" s="6">
        <v>3.99</v>
      </c>
      <c r="F296" s="7">
        <v>1.05</v>
      </c>
      <c r="G296" s="4">
        <v>48</v>
      </c>
      <c r="I296">
        <v>8.75</v>
      </c>
      <c r="J296">
        <v>5</v>
      </c>
      <c r="K296">
        <v>11.5</v>
      </c>
      <c r="L296">
        <v>0.29115999999999997</v>
      </c>
      <c r="M296">
        <v>11.34</v>
      </c>
      <c r="S296">
        <v>8.5</v>
      </c>
      <c r="T296">
        <v>0.1575</v>
      </c>
      <c r="U296">
        <v>10.9375</v>
      </c>
      <c r="V296">
        <v>8.4700000000000001E-3</v>
      </c>
      <c r="W296">
        <v>0.24</v>
      </c>
      <c r="X296" s="2" t="s">
        <v>1466</v>
      </c>
      <c r="Z296" s="3" t="s">
        <v>1467</v>
      </c>
      <c r="AA296">
        <v>180</v>
      </c>
      <c r="AB296" s="1" t="s">
        <v>198</v>
      </c>
      <c r="AC296" t="s">
        <v>847</v>
      </c>
    </row>
    <row r="297" spans="1:29" x14ac:dyDescent="0.25">
      <c r="A297" s="1" t="s">
        <v>1468</v>
      </c>
      <c r="B297" t="s">
        <v>1469</v>
      </c>
      <c r="C297" t="s">
        <v>1470</v>
      </c>
      <c r="D297" t="str">
        <f>HYPERLINK("http://image.bazic.com/1903.jpg","CLICK HERE")</f>
        <v>CLICK HERE</v>
      </c>
      <c r="E297" s="6">
        <v>2.99</v>
      </c>
      <c r="F297" s="7">
        <v>1.05</v>
      </c>
      <c r="G297" s="4">
        <v>144</v>
      </c>
      <c r="H297" s="5">
        <v>24</v>
      </c>
      <c r="I297">
        <v>17.75</v>
      </c>
      <c r="J297">
        <v>13.5</v>
      </c>
      <c r="K297">
        <v>14.25</v>
      </c>
      <c r="L297">
        <v>1.9760800000000001</v>
      </c>
      <c r="M297">
        <v>17.399999999999999</v>
      </c>
      <c r="N297" s="4">
        <v>12.5</v>
      </c>
      <c r="O297">
        <v>8.75</v>
      </c>
      <c r="P297">
        <v>4.25</v>
      </c>
      <c r="Q297">
        <v>0.26901000000000003</v>
      </c>
      <c r="R297" s="5">
        <v>2.7</v>
      </c>
      <c r="S297">
        <v>3.13</v>
      </c>
      <c r="T297">
        <v>1</v>
      </c>
      <c r="U297">
        <v>8.125</v>
      </c>
      <c r="V297">
        <v>1.472E-2</v>
      </c>
      <c r="W297">
        <v>0.1</v>
      </c>
      <c r="X297" s="2" t="s">
        <v>1472</v>
      </c>
      <c r="Y297" s="1" t="s">
        <v>1473</v>
      </c>
      <c r="Z297" s="3" t="s">
        <v>1474</v>
      </c>
      <c r="AA297">
        <v>40</v>
      </c>
      <c r="AB297" s="1" t="s">
        <v>1471</v>
      </c>
      <c r="AC297" t="s">
        <v>38</v>
      </c>
    </row>
    <row r="298" spans="1:29" x14ac:dyDescent="0.25">
      <c r="A298" s="1" t="s">
        <v>1475</v>
      </c>
      <c r="B298" t="s">
        <v>1476</v>
      </c>
      <c r="C298" t="s">
        <v>1470</v>
      </c>
      <c r="D298" t="str">
        <f>HYPERLINK("http://image.bazic.com/1904.jpg","CLICK HERE")</f>
        <v>CLICK HERE</v>
      </c>
      <c r="E298" s="6">
        <v>0.99</v>
      </c>
      <c r="F298" s="7">
        <v>0.45</v>
      </c>
      <c r="G298" s="4">
        <v>144</v>
      </c>
      <c r="H298" s="5">
        <v>24</v>
      </c>
      <c r="I298">
        <v>13.75</v>
      </c>
      <c r="J298">
        <v>9</v>
      </c>
      <c r="K298">
        <v>13.5</v>
      </c>
      <c r="L298">
        <v>0.96679999999999999</v>
      </c>
      <c r="M298">
        <v>6.96</v>
      </c>
      <c r="N298" s="4">
        <v>8</v>
      </c>
      <c r="O298">
        <v>6.5</v>
      </c>
      <c r="P298">
        <v>4</v>
      </c>
      <c r="Q298">
        <v>0.12037</v>
      </c>
      <c r="R298" s="5">
        <v>1</v>
      </c>
      <c r="S298">
        <v>3.125</v>
      </c>
      <c r="T298">
        <v>0.875</v>
      </c>
      <c r="U298">
        <v>4.5</v>
      </c>
      <c r="V298">
        <v>7.1199999999999996E-3</v>
      </c>
      <c r="W298">
        <v>0.04</v>
      </c>
      <c r="X298" s="2" t="s">
        <v>1477</v>
      </c>
      <c r="Y298" s="1" t="s">
        <v>1478</v>
      </c>
      <c r="Z298" s="3" t="s">
        <v>1479</v>
      </c>
      <c r="AA298">
        <v>65</v>
      </c>
      <c r="AB298" s="1" t="s">
        <v>1471</v>
      </c>
      <c r="AC298" t="s">
        <v>38</v>
      </c>
    </row>
    <row r="299" spans="1:29" x14ac:dyDescent="0.25">
      <c r="A299" s="1" t="s">
        <v>1480</v>
      </c>
      <c r="B299" t="s">
        <v>1481</v>
      </c>
      <c r="C299" t="s">
        <v>1470</v>
      </c>
      <c r="D299" t="str">
        <f>HYPERLINK("http://image.bazic.com/1906.jpg","CLICK HERE")</f>
        <v>CLICK HERE</v>
      </c>
      <c r="E299" s="6">
        <v>2.99</v>
      </c>
      <c r="F299" s="7">
        <v>1.05</v>
      </c>
      <c r="G299" s="4">
        <v>144</v>
      </c>
      <c r="H299" s="5">
        <v>24</v>
      </c>
      <c r="I299">
        <v>23.75</v>
      </c>
      <c r="J299">
        <v>17.5</v>
      </c>
      <c r="K299">
        <v>9.75</v>
      </c>
      <c r="L299">
        <v>2.34511</v>
      </c>
      <c r="M299">
        <v>17.38</v>
      </c>
      <c r="N299" s="4">
        <v>8.5</v>
      </c>
      <c r="O299">
        <v>8.5</v>
      </c>
      <c r="P299">
        <v>7.5</v>
      </c>
      <c r="Q299">
        <v>0.31358999999999998</v>
      </c>
      <c r="R299" s="5">
        <v>2.66</v>
      </c>
      <c r="S299">
        <v>4.0625</v>
      </c>
      <c r="T299">
        <v>0.875</v>
      </c>
      <c r="U299">
        <v>8.625</v>
      </c>
      <c r="V299">
        <v>1.7739999999999999E-2</v>
      </c>
      <c r="W299">
        <v>0.1</v>
      </c>
      <c r="X299" s="2" t="s">
        <v>1482</v>
      </c>
      <c r="Y299" s="1" t="s">
        <v>1483</v>
      </c>
      <c r="Z299" s="3" t="s">
        <v>1484</v>
      </c>
      <c r="AA299">
        <v>30</v>
      </c>
      <c r="AB299" s="1" t="s">
        <v>1471</v>
      </c>
      <c r="AC299" t="s">
        <v>38</v>
      </c>
    </row>
    <row r="300" spans="1:29" x14ac:dyDescent="0.25">
      <c r="A300" s="1" t="s">
        <v>1485</v>
      </c>
      <c r="B300" t="s">
        <v>1486</v>
      </c>
      <c r="C300" t="s">
        <v>1470</v>
      </c>
      <c r="D300" t="str">
        <f>HYPERLINK("http://image.bazic.com/1907.jpg","CLICK HERE")</f>
        <v>CLICK HERE</v>
      </c>
      <c r="E300" s="6">
        <v>2.99</v>
      </c>
      <c r="F300" s="7">
        <v>1.05</v>
      </c>
      <c r="G300" s="4">
        <v>144</v>
      </c>
      <c r="H300" s="5">
        <v>24</v>
      </c>
      <c r="I300">
        <v>18.5</v>
      </c>
      <c r="J300">
        <v>12.5</v>
      </c>
      <c r="K300">
        <v>24.5</v>
      </c>
      <c r="L300">
        <v>3.2787199999999999</v>
      </c>
      <c r="M300">
        <v>20.16</v>
      </c>
      <c r="N300" s="4">
        <v>11.5</v>
      </c>
      <c r="O300">
        <v>8.75</v>
      </c>
      <c r="P300">
        <v>7.75</v>
      </c>
      <c r="Q300">
        <v>0.45129999999999998</v>
      </c>
      <c r="R300" s="5">
        <v>3.08</v>
      </c>
      <c r="S300">
        <v>3.5</v>
      </c>
      <c r="T300">
        <v>1.85</v>
      </c>
      <c r="U300">
        <v>7.5</v>
      </c>
      <c r="V300">
        <v>2.81E-2</v>
      </c>
      <c r="W300">
        <v>0.1</v>
      </c>
      <c r="X300" s="2" t="s">
        <v>1487</v>
      </c>
      <c r="Y300" s="1" t="s">
        <v>1488</v>
      </c>
      <c r="Z300" s="3" t="s">
        <v>1489</v>
      </c>
      <c r="AA300">
        <v>21</v>
      </c>
      <c r="AB300" s="1" t="s">
        <v>1471</v>
      </c>
      <c r="AC300" t="s">
        <v>38</v>
      </c>
    </row>
    <row r="301" spans="1:29" x14ac:dyDescent="0.25">
      <c r="A301" s="1" t="s">
        <v>1490</v>
      </c>
      <c r="B301" t="s">
        <v>1491</v>
      </c>
      <c r="C301" t="s">
        <v>1470</v>
      </c>
      <c r="D301" t="str">
        <f>HYPERLINK("http://image.bazic.com/1908.jpg","CLICK HERE")</f>
        <v>CLICK HERE</v>
      </c>
      <c r="E301" s="6">
        <v>1.99</v>
      </c>
      <c r="F301" s="7">
        <v>0.59</v>
      </c>
      <c r="G301" s="4">
        <v>144</v>
      </c>
      <c r="H301" s="5">
        <v>24</v>
      </c>
      <c r="I301">
        <v>20.75</v>
      </c>
      <c r="J301">
        <v>12</v>
      </c>
      <c r="K301">
        <v>13</v>
      </c>
      <c r="L301">
        <v>1.8732599999999999</v>
      </c>
      <c r="M301">
        <v>11.36</v>
      </c>
      <c r="N301" s="4">
        <v>11.25</v>
      </c>
      <c r="O301">
        <v>6.5</v>
      </c>
      <c r="P301">
        <v>6</v>
      </c>
      <c r="Q301">
        <v>0.25391000000000002</v>
      </c>
      <c r="R301" s="5">
        <v>1.66</v>
      </c>
      <c r="S301">
        <v>3.3125</v>
      </c>
      <c r="T301">
        <v>1.875</v>
      </c>
      <c r="U301">
        <v>4.9375</v>
      </c>
      <c r="V301">
        <v>1.7749999999999998E-2</v>
      </c>
      <c r="W301">
        <v>0.06</v>
      </c>
      <c r="X301" s="2" t="s">
        <v>1492</v>
      </c>
      <c r="Y301" s="1" t="s">
        <v>1493</v>
      </c>
      <c r="Z301" s="3" t="s">
        <v>1494</v>
      </c>
      <c r="AA301">
        <v>32</v>
      </c>
      <c r="AB301" s="1" t="s">
        <v>1471</v>
      </c>
      <c r="AC301" t="s">
        <v>38</v>
      </c>
    </row>
    <row r="302" spans="1:29" x14ac:dyDescent="0.25">
      <c r="A302" s="1" t="s">
        <v>1495</v>
      </c>
      <c r="B302" t="s">
        <v>1496</v>
      </c>
      <c r="C302" t="s">
        <v>1470</v>
      </c>
      <c r="D302" t="str">
        <f>HYPERLINK("http://image.bazic.com/1909.jpg","CLICK HERE")</f>
        <v>CLICK HERE</v>
      </c>
      <c r="E302" s="6">
        <v>2.99</v>
      </c>
      <c r="F302" s="7">
        <v>1.05</v>
      </c>
      <c r="G302" s="4">
        <v>144</v>
      </c>
      <c r="H302" s="5">
        <v>24</v>
      </c>
      <c r="I302">
        <v>24.25</v>
      </c>
      <c r="J302">
        <v>14.5</v>
      </c>
      <c r="K302">
        <v>14</v>
      </c>
      <c r="L302">
        <v>2.8488099999999998</v>
      </c>
      <c r="M302">
        <v>22.2</v>
      </c>
      <c r="N302" s="4">
        <v>13.5</v>
      </c>
      <c r="O302">
        <v>11.75</v>
      </c>
      <c r="P302">
        <v>4.25</v>
      </c>
      <c r="Q302">
        <v>0.39013999999999999</v>
      </c>
      <c r="R302" s="5">
        <v>3.44</v>
      </c>
      <c r="S302">
        <v>4.5</v>
      </c>
      <c r="T302">
        <v>1.125</v>
      </c>
      <c r="U302">
        <v>9</v>
      </c>
      <c r="V302">
        <v>2.5270000000000001E-2</v>
      </c>
      <c r="W302">
        <v>0.12</v>
      </c>
      <c r="X302" s="2" t="s">
        <v>1497</v>
      </c>
      <c r="Y302" s="1" t="s">
        <v>1498</v>
      </c>
      <c r="Z302" s="3" t="s">
        <v>1499</v>
      </c>
      <c r="AA302">
        <v>25</v>
      </c>
      <c r="AB302" s="1" t="s">
        <v>1471</v>
      </c>
      <c r="AC302" t="s">
        <v>38</v>
      </c>
    </row>
    <row r="303" spans="1:29" x14ac:dyDescent="0.25">
      <c r="A303" s="1" t="s">
        <v>1500</v>
      </c>
      <c r="B303" t="s">
        <v>1501</v>
      </c>
      <c r="C303" t="s">
        <v>1470</v>
      </c>
      <c r="D303" t="str">
        <f>HYPERLINK("http://image.bazic.com/1910.jpg","CLICK HERE")</f>
        <v>CLICK HERE</v>
      </c>
      <c r="E303" s="6">
        <v>0.99</v>
      </c>
      <c r="F303" s="7">
        <v>0.45</v>
      </c>
      <c r="G303" s="4">
        <v>144</v>
      </c>
      <c r="H303" s="5">
        <v>24</v>
      </c>
      <c r="I303">
        <v>16</v>
      </c>
      <c r="J303">
        <v>9</v>
      </c>
      <c r="K303">
        <v>14.25</v>
      </c>
      <c r="L303">
        <v>1.1875</v>
      </c>
      <c r="M303">
        <v>7.8</v>
      </c>
      <c r="N303" s="4">
        <v>8</v>
      </c>
      <c r="O303">
        <v>7.75</v>
      </c>
      <c r="P303">
        <v>4.25</v>
      </c>
      <c r="Q303">
        <v>0.15248999999999999</v>
      </c>
      <c r="R303" s="5">
        <v>1.18</v>
      </c>
      <c r="S303">
        <v>3</v>
      </c>
      <c r="T303">
        <v>1.0429999999999999</v>
      </c>
      <c r="U303">
        <v>5.125</v>
      </c>
      <c r="V303">
        <v>9.2800000000000001E-3</v>
      </c>
      <c r="W303">
        <v>0.04</v>
      </c>
      <c r="X303" s="2" t="s">
        <v>1502</v>
      </c>
      <c r="Y303" s="1" t="s">
        <v>1503</v>
      </c>
      <c r="Z303" s="3" t="s">
        <v>1504</v>
      </c>
      <c r="AA303">
        <v>65</v>
      </c>
      <c r="AB303" s="1" t="s">
        <v>1471</v>
      </c>
      <c r="AC303" t="s">
        <v>38</v>
      </c>
    </row>
    <row r="304" spans="1:29" x14ac:dyDescent="0.25">
      <c r="A304" s="1" t="s">
        <v>1505</v>
      </c>
      <c r="B304" t="s">
        <v>1506</v>
      </c>
      <c r="C304" t="s">
        <v>1470</v>
      </c>
      <c r="D304" t="str">
        <f>HYPERLINK("http://image.bazic.com/1911.jpg","CLICK HERE")</f>
        <v>CLICK HERE</v>
      </c>
      <c r="E304" s="6">
        <v>1.99</v>
      </c>
      <c r="F304" s="7">
        <v>0.59</v>
      </c>
      <c r="G304" s="4">
        <v>144</v>
      </c>
      <c r="H304" s="5">
        <v>24</v>
      </c>
      <c r="I304">
        <v>14.75</v>
      </c>
      <c r="J304">
        <v>8.75</v>
      </c>
      <c r="K304">
        <v>14.5</v>
      </c>
      <c r="L304">
        <v>1.0829899999999999</v>
      </c>
      <c r="M304">
        <v>9.08</v>
      </c>
      <c r="N304" s="4">
        <v>8.25</v>
      </c>
      <c r="O304">
        <v>7</v>
      </c>
      <c r="P304">
        <v>4.5</v>
      </c>
      <c r="Q304">
        <v>0.15039</v>
      </c>
      <c r="R304" s="5">
        <v>1.38</v>
      </c>
      <c r="S304">
        <v>3.2480000000000002</v>
      </c>
      <c r="T304">
        <v>0.94499999999999995</v>
      </c>
      <c r="U304">
        <v>5</v>
      </c>
      <c r="V304">
        <v>8.8800000000000007E-3</v>
      </c>
      <c r="W304">
        <v>0.04</v>
      </c>
      <c r="X304" s="2" t="s">
        <v>1507</v>
      </c>
      <c r="Y304" s="1" t="s">
        <v>1508</v>
      </c>
      <c r="Z304" s="3" t="s">
        <v>1509</v>
      </c>
      <c r="AA304">
        <v>65</v>
      </c>
      <c r="AB304" s="1" t="s">
        <v>1471</v>
      </c>
      <c r="AC304" t="s">
        <v>38</v>
      </c>
    </row>
    <row r="305" spans="1:29" x14ac:dyDescent="0.25">
      <c r="A305" s="1" t="s">
        <v>1510</v>
      </c>
      <c r="B305" t="s">
        <v>1511</v>
      </c>
      <c r="C305" t="s">
        <v>1470</v>
      </c>
      <c r="D305" t="str">
        <f>HYPERLINK("http://image.bazic.com/1912.jpg","CLICK HERE")</f>
        <v>CLICK HERE</v>
      </c>
      <c r="E305" s="6">
        <v>1.99</v>
      </c>
      <c r="F305" s="7">
        <v>0.85</v>
      </c>
      <c r="G305" s="4">
        <v>144</v>
      </c>
      <c r="H305" s="5">
        <v>24</v>
      </c>
      <c r="I305">
        <v>14.75</v>
      </c>
      <c r="J305">
        <v>11.5</v>
      </c>
      <c r="K305">
        <v>15.75</v>
      </c>
      <c r="L305">
        <v>1.54606</v>
      </c>
      <c r="M305">
        <v>13.26</v>
      </c>
      <c r="N305" s="4">
        <v>10.5</v>
      </c>
      <c r="O305">
        <v>7</v>
      </c>
      <c r="P305">
        <v>4.25</v>
      </c>
      <c r="Q305">
        <v>0.18076999999999999</v>
      </c>
      <c r="R305" s="5">
        <v>1.98</v>
      </c>
      <c r="S305">
        <v>3.875</v>
      </c>
      <c r="T305">
        <v>0.5</v>
      </c>
      <c r="U305">
        <v>6.875</v>
      </c>
      <c r="V305">
        <v>7.7099999999999998E-3</v>
      </c>
      <c r="W305">
        <v>0.08</v>
      </c>
      <c r="X305" s="2" t="s">
        <v>1512</v>
      </c>
      <c r="Y305" s="1" t="s">
        <v>1513</v>
      </c>
      <c r="Z305" s="3" t="s">
        <v>1514</v>
      </c>
      <c r="AA305">
        <v>60</v>
      </c>
      <c r="AB305" s="1" t="s">
        <v>1471</v>
      </c>
      <c r="AC305" t="s">
        <v>38</v>
      </c>
    </row>
    <row r="306" spans="1:29" x14ac:dyDescent="0.25">
      <c r="A306" s="1" t="s">
        <v>1515</v>
      </c>
      <c r="B306" t="s">
        <v>1516</v>
      </c>
      <c r="C306" t="s">
        <v>1470</v>
      </c>
      <c r="D306" t="str">
        <f>HYPERLINK("http://image.bazic.com/1913.jpg","CLICK HERE")</f>
        <v>CLICK HERE</v>
      </c>
      <c r="E306" s="6">
        <v>0.99</v>
      </c>
      <c r="F306" s="7">
        <v>0.45</v>
      </c>
      <c r="G306" s="4">
        <v>144</v>
      </c>
      <c r="H306" s="5">
        <v>24</v>
      </c>
      <c r="I306">
        <v>12.5</v>
      </c>
      <c r="J306">
        <v>9</v>
      </c>
      <c r="K306">
        <v>13.5</v>
      </c>
      <c r="L306">
        <v>0.87890999999999997</v>
      </c>
      <c r="M306">
        <v>6.6</v>
      </c>
      <c r="N306" s="4">
        <v>8.25</v>
      </c>
      <c r="O306">
        <v>6</v>
      </c>
      <c r="P306">
        <v>4.25</v>
      </c>
      <c r="Q306">
        <v>0.12175</v>
      </c>
      <c r="R306" s="5">
        <v>0.96</v>
      </c>
      <c r="S306">
        <v>3.125</v>
      </c>
      <c r="T306">
        <v>1</v>
      </c>
      <c r="U306">
        <v>4.375</v>
      </c>
      <c r="V306">
        <v>7.9100000000000004E-3</v>
      </c>
      <c r="W306">
        <v>0.04</v>
      </c>
      <c r="X306" s="2" t="s">
        <v>1517</v>
      </c>
      <c r="Y306" s="1" t="s">
        <v>1518</v>
      </c>
      <c r="Z306" s="3" t="s">
        <v>1519</v>
      </c>
      <c r="AA306">
        <v>75</v>
      </c>
      <c r="AB306" s="1" t="s">
        <v>1471</v>
      </c>
      <c r="AC306" t="s">
        <v>38</v>
      </c>
    </row>
    <row r="307" spans="1:29" x14ac:dyDescent="0.25">
      <c r="A307" s="1" t="s">
        <v>1520</v>
      </c>
      <c r="B307" t="s">
        <v>1521</v>
      </c>
      <c r="C307" t="s">
        <v>1470</v>
      </c>
      <c r="D307" t="str">
        <f>HYPERLINK("http://image.bazic.com/1914.jpg","CLICK HERE")</f>
        <v>CLICK HERE</v>
      </c>
      <c r="E307" s="6">
        <v>1.99</v>
      </c>
      <c r="F307" s="7">
        <v>0.59</v>
      </c>
      <c r="G307" s="4">
        <v>144</v>
      </c>
      <c r="H307" s="5">
        <v>24</v>
      </c>
      <c r="I307">
        <v>18.75</v>
      </c>
      <c r="J307">
        <v>9</v>
      </c>
      <c r="K307">
        <v>16</v>
      </c>
      <c r="L307">
        <v>1.5625</v>
      </c>
      <c r="M307">
        <v>8.4600000000000009</v>
      </c>
      <c r="N307" s="4">
        <v>8</v>
      </c>
      <c r="O307">
        <v>5.75</v>
      </c>
      <c r="P307">
        <v>7.5</v>
      </c>
      <c r="Q307">
        <v>0.19964999999999999</v>
      </c>
      <c r="R307" s="5">
        <v>1.22</v>
      </c>
      <c r="S307">
        <v>3.25</v>
      </c>
      <c r="T307">
        <v>2</v>
      </c>
      <c r="U307">
        <v>4.75</v>
      </c>
      <c r="V307">
        <v>1.787E-2</v>
      </c>
      <c r="W307">
        <v>0.04</v>
      </c>
      <c r="X307" s="2" t="s">
        <v>1522</v>
      </c>
      <c r="Y307" s="1" t="s">
        <v>1523</v>
      </c>
      <c r="Z307" s="3" t="s">
        <v>1524</v>
      </c>
      <c r="AA307">
        <v>40</v>
      </c>
      <c r="AB307" s="1" t="s">
        <v>1471</v>
      </c>
      <c r="AC307" t="s">
        <v>38</v>
      </c>
    </row>
    <row r="308" spans="1:29" x14ac:dyDescent="0.25">
      <c r="A308" s="1" t="s">
        <v>1525</v>
      </c>
      <c r="B308" t="s">
        <v>1526</v>
      </c>
      <c r="C308" t="s">
        <v>1470</v>
      </c>
      <c r="D308" t="str">
        <f>HYPERLINK("http://image.bazic.com/1915.jpg","CLICK HERE")</f>
        <v>CLICK HERE</v>
      </c>
      <c r="E308" s="6">
        <v>2.99</v>
      </c>
      <c r="F308" s="7">
        <v>1.05</v>
      </c>
      <c r="G308" s="4">
        <v>144</v>
      </c>
      <c r="H308" s="5">
        <v>24</v>
      </c>
      <c r="I308">
        <v>22.5</v>
      </c>
      <c r="J308">
        <v>13.75</v>
      </c>
      <c r="K308">
        <v>15.25</v>
      </c>
      <c r="L308">
        <v>2.7303099999999998</v>
      </c>
      <c r="M308">
        <v>19.02</v>
      </c>
      <c r="N308" s="4">
        <v>13</v>
      </c>
      <c r="O308">
        <v>7.5</v>
      </c>
      <c r="P308">
        <v>7</v>
      </c>
      <c r="Q308">
        <v>0.39496999999999999</v>
      </c>
      <c r="R308" s="5">
        <v>2.94</v>
      </c>
      <c r="S308">
        <v>4.6875</v>
      </c>
      <c r="T308">
        <v>1.625</v>
      </c>
      <c r="U308">
        <v>6.5</v>
      </c>
      <c r="V308">
        <v>2.8649999999999998E-2</v>
      </c>
      <c r="W308">
        <v>0.12</v>
      </c>
      <c r="X308" s="2" t="s">
        <v>1527</v>
      </c>
      <c r="Y308" s="1" t="s">
        <v>1528</v>
      </c>
      <c r="Z308" s="3" t="s">
        <v>1529</v>
      </c>
      <c r="AA308">
        <v>24</v>
      </c>
      <c r="AB308" s="1" t="s">
        <v>1471</v>
      </c>
      <c r="AC308" t="s">
        <v>38</v>
      </c>
    </row>
    <row r="309" spans="1:29" x14ac:dyDescent="0.25">
      <c r="A309" s="1" t="s">
        <v>1530</v>
      </c>
      <c r="B309" t="s">
        <v>1531</v>
      </c>
      <c r="C309" t="s">
        <v>1470</v>
      </c>
      <c r="D309" t="str">
        <f>HYPERLINK("http://image.bazic.com/1916.jpg","CLICK HERE")</f>
        <v>CLICK HERE</v>
      </c>
      <c r="E309" s="6">
        <v>1.99</v>
      </c>
      <c r="F309" s="7">
        <v>0.89</v>
      </c>
      <c r="G309" s="4">
        <v>144</v>
      </c>
      <c r="H309" s="5">
        <v>24</v>
      </c>
      <c r="I309">
        <v>11.25</v>
      </c>
      <c r="J309">
        <v>8.25</v>
      </c>
      <c r="K309">
        <v>12.5</v>
      </c>
      <c r="L309">
        <v>0.67139000000000004</v>
      </c>
      <c r="M309">
        <v>10.68</v>
      </c>
      <c r="N309" s="4">
        <v>7.5</v>
      </c>
      <c r="O309">
        <v>5.5</v>
      </c>
      <c r="P309">
        <v>3.75</v>
      </c>
      <c r="Q309">
        <v>8.9520000000000002E-2</v>
      </c>
      <c r="R309" s="5">
        <v>1.66</v>
      </c>
      <c r="S309">
        <v>2.75</v>
      </c>
      <c r="T309">
        <v>0.5</v>
      </c>
      <c r="U309">
        <v>4.9375</v>
      </c>
      <c r="V309">
        <v>3.9300000000000003E-3</v>
      </c>
      <c r="W309">
        <v>0.06</v>
      </c>
      <c r="X309" s="2" t="s">
        <v>1532</v>
      </c>
      <c r="Y309" s="1" t="s">
        <v>1533</v>
      </c>
      <c r="Z309" s="3" t="s">
        <v>1534</v>
      </c>
      <c r="AA309">
        <v>114</v>
      </c>
      <c r="AB309" s="1" t="s">
        <v>1471</v>
      </c>
      <c r="AC309" t="s">
        <v>38</v>
      </c>
    </row>
    <row r="310" spans="1:29" x14ac:dyDescent="0.25">
      <c r="A310" s="1" t="s">
        <v>1535</v>
      </c>
      <c r="B310" t="s">
        <v>1536</v>
      </c>
      <c r="C310" t="s">
        <v>1470</v>
      </c>
      <c r="D310" t="str">
        <f>HYPERLINK("http://image.bazic.com/1917.jpg","CLICK HERE")</f>
        <v>CLICK HERE</v>
      </c>
      <c r="E310" s="6">
        <v>1.99</v>
      </c>
      <c r="F310" s="7">
        <v>0.85</v>
      </c>
      <c r="G310" s="4">
        <v>144</v>
      </c>
      <c r="H310" s="5">
        <v>24</v>
      </c>
      <c r="I310">
        <v>18.5</v>
      </c>
      <c r="J310">
        <v>11</v>
      </c>
      <c r="K310">
        <v>11.25</v>
      </c>
      <c r="L310">
        <v>1.32487</v>
      </c>
      <c r="M310">
        <v>15.22</v>
      </c>
      <c r="N310" s="4">
        <v>10</v>
      </c>
      <c r="O310">
        <v>9</v>
      </c>
      <c r="P310">
        <v>3.5</v>
      </c>
      <c r="Q310">
        <v>0.18229000000000001</v>
      </c>
      <c r="R310" s="5">
        <v>2.34</v>
      </c>
      <c r="S310">
        <v>4.7244099999999998</v>
      </c>
      <c r="T310">
        <v>0.59055999999999997</v>
      </c>
      <c r="U310">
        <v>6.5</v>
      </c>
      <c r="V310">
        <v>1.043E-2</v>
      </c>
      <c r="W310">
        <v>0.08</v>
      </c>
      <c r="X310" s="2" t="s">
        <v>1537</v>
      </c>
      <c r="Y310" s="1" t="s">
        <v>1538</v>
      </c>
      <c r="Z310" s="3" t="s">
        <v>1539</v>
      </c>
      <c r="AA310">
        <v>54</v>
      </c>
      <c r="AB310" s="1" t="s">
        <v>1471</v>
      </c>
      <c r="AC310" t="s">
        <v>38</v>
      </c>
    </row>
    <row r="311" spans="1:29" x14ac:dyDescent="0.25">
      <c r="A311" s="1" t="s">
        <v>1540</v>
      </c>
      <c r="B311" t="s">
        <v>1541</v>
      </c>
      <c r="C311" t="s">
        <v>1470</v>
      </c>
      <c r="D311" t="str">
        <f>HYPERLINK("http://image.bazic.com/1919.jpg","CLICK HERE")</f>
        <v>CLICK HERE</v>
      </c>
      <c r="E311" s="6">
        <v>1.99</v>
      </c>
      <c r="F311" s="7">
        <v>0.89</v>
      </c>
      <c r="G311" s="4">
        <v>144</v>
      </c>
      <c r="H311" s="5">
        <v>24</v>
      </c>
      <c r="I311">
        <v>11</v>
      </c>
      <c r="J311">
        <v>8.5</v>
      </c>
      <c r="K311">
        <v>10</v>
      </c>
      <c r="L311">
        <v>0.54108999999999996</v>
      </c>
      <c r="M311">
        <v>9.82</v>
      </c>
      <c r="N311" s="4">
        <v>7.75</v>
      </c>
      <c r="O311">
        <v>5.25</v>
      </c>
      <c r="P311">
        <v>3</v>
      </c>
      <c r="Q311">
        <v>7.0639999999999994E-2</v>
      </c>
      <c r="R311" s="5">
        <v>1.52</v>
      </c>
      <c r="S311">
        <v>2.8125</v>
      </c>
      <c r="T311">
        <v>0.375</v>
      </c>
      <c r="U311">
        <v>4.875</v>
      </c>
      <c r="V311">
        <v>2.98E-3</v>
      </c>
      <c r="W311">
        <v>0.06</v>
      </c>
      <c r="X311" s="2" t="s">
        <v>1542</v>
      </c>
      <c r="Y311" s="1" t="s">
        <v>1543</v>
      </c>
      <c r="Z311" s="3" t="s">
        <v>1544</v>
      </c>
      <c r="AA311">
        <v>114</v>
      </c>
      <c r="AB311" s="1" t="s">
        <v>1471</v>
      </c>
      <c r="AC311" t="s">
        <v>38</v>
      </c>
    </row>
    <row r="312" spans="1:29" x14ac:dyDescent="0.25">
      <c r="A312" s="1" t="s">
        <v>1545</v>
      </c>
      <c r="B312" t="s">
        <v>1546</v>
      </c>
      <c r="C312" t="s">
        <v>1470</v>
      </c>
      <c r="D312" t="str">
        <f>HYPERLINK("http://image.bazic.com/1920.jpg","CLICK HERE")</f>
        <v>CLICK HERE</v>
      </c>
      <c r="E312" s="6">
        <v>3.99</v>
      </c>
      <c r="F312" s="7">
        <v>1.8</v>
      </c>
      <c r="G312" s="4">
        <v>144</v>
      </c>
      <c r="H312" s="5">
        <v>24</v>
      </c>
      <c r="I312">
        <v>25</v>
      </c>
      <c r="J312">
        <v>14.5</v>
      </c>
      <c r="K312">
        <v>18.25</v>
      </c>
      <c r="L312">
        <v>3.8284799999999999</v>
      </c>
      <c r="M312">
        <v>22.32</v>
      </c>
      <c r="N312" s="4">
        <v>13.5</v>
      </c>
      <c r="O312">
        <v>8</v>
      </c>
      <c r="P312">
        <v>8.5</v>
      </c>
      <c r="Q312">
        <v>0.53125</v>
      </c>
      <c r="R312" s="5">
        <v>3.48</v>
      </c>
      <c r="S312">
        <v>4.875</v>
      </c>
      <c r="T312">
        <v>2.25</v>
      </c>
      <c r="U312">
        <v>6.1875</v>
      </c>
      <c r="V312">
        <v>3.9280000000000002E-2</v>
      </c>
      <c r="W312">
        <v>0.12</v>
      </c>
      <c r="X312" s="2" t="s">
        <v>1547</v>
      </c>
      <c r="Y312" s="1" t="s">
        <v>1548</v>
      </c>
      <c r="Z312" s="3" t="s">
        <v>1549</v>
      </c>
      <c r="AA312">
        <v>16</v>
      </c>
      <c r="AB312" s="1" t="s">
        <v>1471</v>
      </c>
      <c r="AC312" t="s">
        <v>38</v>
      </c>
    </row>
    <row r="313" spans="1:29" x14ac:dyDescent="0.25">
      <c r="A313" s="1" t="s">
        <v>1550</v>
      </c>
      <c r="B313" t="s">
        <v>1551</v>
      </c>
      <c r="C313" t="s">
        <v>1470</v>
      </c>
      <c r="D313" t="str">
        <f>HYPERLINK("http://image.bazic.com/1921.jpg","CLICK HERE")</f>
        <v>CLICK HERE</v>
      </c>
      <c r="E313" s="6">
        <v>1.99</v>
      </c>
      <c r="F313" s="7">
        <v>0.89</v>
      </c>
      <c r="G313" s="4">
        <v>144</v>
      </c>
      <c r="H313" s="5">
        <v>24</v>
      </c>
      <c r="I313">
        <v>17.25</v>
      </c>
      <c r="J313">
        <v>9.25</v>
      </c>
      <c r="K313">
        <v>13.75</v>
      </c>
      <c r="L313">
        <v>1.2696700000000001</v>
      </c>
      <c r="M313">
        <v>12.74</v>
      </c>
      <c r="N313" s="4">
        <v>8.5</v>
      </c>
      <c r="O313">
        <v>8.25</v>
      </c>
      <c r="P313">
        <v>4.25</v>
      </c>
      <c r="Q313">
        <v>0.17247000000000001</v>
      </c>
      <c r="R313" s="5">
        <v>1.96</v>
      </c>
      <c r="S313">
        <v>2.25</v>
      </c>
      <c r="T313">
        <v>0.66900000000000004</v>
      </c>
      <c r="U313">
        <v>5.875</v>
      </c>
      <c r="V313">
        <v>5.1200000000000004E-3</v>
      </c>
      <c r="W313">
        <v>0.06</v>
      </c>
      <c r="X313" s="2" t="s">
        <v>1552</v>
      </c>
      <c r="Y313" s="1" t="s">
        <v>1553</v>
      </c>
      <c r="Z313" s="3" t="s">
        <v>1554</v>
      </c>
      <c r="AA313">
        <v>50</v>
      </c>
      <c r="AB313" s="1" t="s">
        <v>1471</v>
      </c>
      <c r="AC313" t="s">
        <v>38</v>
      </c>
    </row>
    <row r="314" spans="1:29" x14ac:dyDescent="0.25">
      <c r="A314" s="1" t="s">
        <v>1555</v>
      </c>
      <c r="B314" t="s">
        <v>1556</v>
      </c>
      <c r="C314" t="s">
        <v>1470</v>
      </c>
      <c r="D314" t="str">
        <f>HYPERLINK("http://image.bazic.com/1922.jpg","CLICK HERE")</f>
        <v>CLICK HERE</v>
      </c>
      <c r="E314" s="6">
        <v>1.99</v>
      </c>
      <c r="F314" s="7">
        <v>0.85</v>
      </c>
      <c r="G314" s="4">
        <v>144</v>
      </c>
      <c r="H314" s="5">
        <v>24</v>
      </c>
      <c r="I314">
        <v>20</v>
      </c>
      <c r="J314">
        <v>12</v>
      </c>
      <c r="K314">
        <v>11</v>
      </c>
      <c r="L314">
        <v>1.5277799999999999</v>
      </c>
      <c r="M314">
        <v>15.7</v>
      </c>
      <c r="N314" s="4">
        <v>11.25</v>
      </c>
      <c r="O314">
        <v>10</v>
      </c>
      <c r="P314">
        <v>3.25</v>
      </c>
      <c r="Q314">
        <v>0.21159</v>
      </c>
      <c r="R314" s="5">
        <v>2.54</v>
      </c>
      <c r="S314">
        <v>5.25</v>
      </c>
      <c r="T314">
        <v>0.5</v>
      </c>
      <c r="U314">
        <v>7</v>
      </c>
      <c r="V314">
        <v>1.0630000000000001E-2</v>
      </c>
      <c r="W314">
        <v>0.1</v>
      </c>
      <c r="X314" s="2" t="s">
        <v>1557</v>
      </c>
      <c r="Y314" s="1" t="s">
        <v>1558</v>
      </c>
      <c r="Z314" s="3" t="s">
        <v>1559</v>
      </c>
      <c r="AA314">
        <v>49</v>
      </c>
      <c r="AB314" s="1" t="s">
        <v>1471</v>
      </c>
      <c r="AC314" t="s">
        <v>38</v>
      </c>
    </row>
    <row r="315" spans="1:29" x14ac:dyDescent="0.25">
      <c r="A315" s="1" t="s">
        <v>1560</v>
      </c>
      <c r="B315" t="s">
        <v>1561</v>
      </c>
      <c r="C315" t="s">
        <v>1470</v>
      </c>
      <c r="D315" t="str">
        <f>HYPERLINK("http://image.bazic.com/1925.jpg","CLICK HERE")</f>
        <v>CLICK HERE</v>
      </c>
      <c r="E315" s="6">
        <v>2.99</v>
      </c>
      <c r="F315" s="7">
        <v>1.05</v>
      </c>
      <c r="G315" s="4">
        <v>144</v>
      </c>
      <c r="H315" s="5">
        <v>24</v>
      </c>
      <c r="I315">
        <v>21</v>
      </c>
      <c r="J315">
        <v>14.25</v>
      </c>
      <c r="K315">
        <v>12.75</v>
      </c>
      <c r="L315">
        <v>2.2080099999999998</v>
      </c>
      <c r="M315">
        <v>21.4</v>
      </c>
      <c r="N315" s="4">
        <v>13.5</v>
      </c>
      <c r="O315">
        <v>10.25</v>
      </c>
      <c r="P315">
        <v>4</v>
      </c>
      <c r="Q315">
        <v>0.32030999999999998</v>
      </c>
      <c r="R315" s="5">
        <v>3.32</v>
      </c>
      <c r="S315">
        <v>4</v>
      </c>
      <c r="T315">
        <v>0.9375</v>
      </c>
      <c r="U315">
        <v>8.4375</v>
      </c>
      <c r="V315">
        <v>1.831E-2</v>
      </c>
      <c r="W315">
        <v>0.12</v>
      </c>
      <c r="X315" s="2" t="s">
        <v>1562</v>
      </c>
      <c r="Y315" s="1" t="s">
        <v>1563</v>
      </c>
      <c r="Z315" s="3" t="s">
        <v>1564</v>
      </c>
      <c r="AA315">
        <v>25</v>
      </c>
      <c r="AB315" s="1" t="s">
        <v>1471</v>
      </c>
      <c r="AC315" t="s">
        <v>38</v>
      </c>
    </row>
    <row r="316" spans="1:29" x14ac:dyDescent="0.25">
      <c r="A316" s="1" t="s">
        <v>1565</v>
      </c>
      <c r="B316" t="s">
        <v>1566</v>
      </c>
      <c r="C316" t="s">
        <v>1470</v>
      </c>
      <c r="D316" t="str">
        <f>HYPERLINK("http://image.bazic.com/1926.jpg","CLICK HERE")</f>
        <v>CLICK HERE</v>
      </c>
      <c r="E316" s="6">
        <v>1.99</v>
      </c>
      <c r="F316" s="7">
        <v>0.59</v>
      </c>
      <c r="G316" s="4">
        <v>144</v>
      </c>
      <c r="H316" s="5">
        <v>24</v>
      </c>
      <c r="I316">
        <v>16.25</v>
      </c>
      <c r="J316">
        <v>10.5</v>
      </c>
      <c r="K316">
        <v>12.75</v>
      </c>
      <c r="L316">
        <v>1.25895</v>
      </c>
      <c r="M316">
        <v>11.48</v>
      </c>
      <c r="N316" s="4">
        <v>10</v>
      </c>
      <c r="O316">
        <v>7.25</v>
      </c>
      <c r="P316">
        <v>4</v>
      </c>
      <c r="Q316">
        <v>0.16782</v>
      </c>
      <c r="R316" s="5">
        <v>1.72</v>
      </c>
      <c r="S316">
        <v>3.9369999999999998</v>
      </c>
      <c r="T316">
        <v>0.82699999999999996</v>
      </c>
      <c r="U316">
        <v>6</v>
      </c>
      <c r="V316">
        <v>1.1310000000000001E-2</v>
      </c>
      <c r="W316">
        <v>0.06</v>
      </c>
      <c r="X316" s="2" t="s">
        <v>1567</v>
      </c>
      <c r="Y316" s="1" t="s">
        <v>1568</v>
      </c>
      <c r="Z316" s="3" t="s">
        <v>1569</v>
      </c>
      <c r="AA316">
        <v>50</v>
      </c>
      <c r="AB316" s="1" t="s">
        <v>1471</v>
      </c>
      <c r="AC316" t="s">
        <v>38</v>
      </c>
    </row>
    <row r="317" spans="1:29" x14ac:dyDescent="0.25">
      <c r="A317" s="1" t="s">
        <v>1570</v>
      </c>
      <c r="B317" t="s">
        <v>1571</v>
      </c>
      <c r="C317" t="s">
        <v>1470</v>
      </c>
      <c r="D317" t="str">
        <f>HYPERLINK("http://image.bazic.com/1927.jpg","CLICK HERE")</f>
        <v>CLICK HERE</v>
      </c>
      <c r="E317" s="6">
        <v>2.99</v>
      </c>
      <c r="F317" s="7">
        <v>1.05</v>
      </c>
      <c r="G317" s="4">
        <v>144</v>
      </c>
      <c r="H317" s="5">
        <v>24</v>
      </c>
      <c r="I317">
        <v>25</v>
      </c>
      <c r="J317">
        <v>8.75</v>
      </c>
      <c r="K317">
        <v>21.75</v>
      </c>
      <c r="L317">
        <v>2.7533699999999999</v>
      </c>
      <c r="M317">
        <v>21.6</v>
      </c>
      <c r="N317" s="4">
        <v>8</v>
      </c>
      <c r="O317">
        <v>8.25</v>
      </c>
      <c r="P317">
        <v>10.25</v>
      </c>
      <c r="Q317">
        <v>0.39149</v>
      </c>
      <c r="R317" s="5">
        <v>3.24</v>
      </c>
      <c r="S317">
        <v>3.5</v>
      </c>
      <c r="T317">
        <v>1.375</v>
      </c>
      <c r="U317">
        <v>7.875</v>
      </c>
      <c r="V317">
        <v>2.1930000000000002E-2</v>
      </c>
      <c r="W317">
        <v>0.12</v>
      </c>
      <c r="X317" s="2" t="s">
        <v>1572</v>
      </c>
      <c r="Y317" s="1" t="s">
        <v>1573</v>
      </c>
      <c r="Z317" s="3" t="s">
        <v>1574</v>
      </c>
      <c r="AA317">
        <v>18</v>
      </c>
      <c r="AB317" s="1" t="s">
        <v>1471</v>
      </c>
      <c r="AC317" t="s">
        <v>38</v>
      </c>
    </row>
    <row r="318" spans="1:29" x14ac:dyDescent="0.25">
      <c r="A318" s="1" t="s">
        <v>1575</v>
      </c>
      <c r="B318" t="s">
        <v>1576</v>
      </c>
      <c r="C318" t="s">
        <v>1470</v>
      </c>
      <c r="D318" t="str">
        <f>HYPERLINK("http://image.bazic.com/1928.jpg","CLICK HERE")</f>
        <v>CLICK HERE</v>
      </c>
      <c r="E318" s="6">
        <v>2.99</v>
      </c>
      <c r="F318" s="7">
        <v>1.05</v>
      </c>
      <c r="G318" s="4">
        <v>144</v>
      </c>
      <c r="H318" s="5">
        <v>24</v>
      </c>
      <c r="I318">
        <v>20.75</v>
      </c>
      <c r="J318">
        <v>12.5</v>
      </c>
      <c r="K318">
        <v>18</v>
      </c>
      <c r="L318">
        <v>2.7018200000000001</v>
      </c>
      <c r="M318">
        <v>18.46</v>
      </c>
      <c r="N318" s="4">
        <v>11.75</v>
      </c>
      <c r="O318">
        <v>10</v>
      </c>
      <c r="P318">
        <v>5.75</v>
      </c>
      <c r="Q318">
        <v>0.39099</v>
      </c>
      <c r="R318" s="5">
        <v>2.82</v>
      </c>
      <c r="S318">
        <v>3.74</v>
      </c>
      <c r="T318">
        <v>1.6535</v>
      </c>
      <c r="U318">
        <v>7.0866100000000003</v>
      </c>
      <c r="V318">
        <v>2.5360000000000001E-2</v>
      </c>
      <c r="W318">
        <v>0.1</v>
      </c>
      <c r="X318" s="2" t="s">
        <v>1577</v>
      </c>
      <c r="Y318" s="1" t="s">
        <v>1578</v>
      </c>
      <c r="Z318" s="3" t="s">
        <v>1579</v>
      </c>
      <c r="AA318">
        <v>28</v>
      </c>
      <c r="AB318" s="1" t="s">
        <v>1471</v>
      </c>
      <c r="AC318" t="s">
        <v>38</v>
      </c>
    </row>
    <row r="319" spans="1:29" x14ac:dyDescent="0.25">
      <c r="A319" s="1" t="s">
        <v>1580</v>
      </c>
      <c r="B319" t="s">
        <v>1581</v>
      </c>
      <c r="C319" t="s">
        <v>1470</v>
      </c>
      <c r="D319" t="str">
        <f>HYPERLINK("http://image.bazic.com/1930.jpg","CLICK HERE")</f>
        <v>CLICK HERE</v>
      </c>
      <c r="E319" s="6">
        <v>0.99</v>
      </c>
      <c r="F319" s="7">
        <v>0.45</v>
      </c>
      <c r="G319" s="4">
        <v>144</v>
      </c>
      <c r="H319" s="5">
        <v>24</v>
      </c>
      <c r="I319">
        <v>16</v>
      </c>
      <c r="J319">
        <v>11.5</v>
      </c>
      <c r="K319">
        <v>12.25</v>
      </c>
      <c r="L319">
        <v>1.3044</v>
      </c>
      <c r="M319">
        <v>9.94</v>
      </c>
      <c r="N319" s="4">
        <v>10.75</v>
      </c>
      <c r="O319">
        <v>7.75</v>
      </c>
      <c r="P319">
        <v>3.75</v>
      </c>
      <c r="Q319">
        <v>0.18079999999999999</v>
      </c>
      <c r="R319" s="5">
        <v>1.48</v>
      </c>
      <c r="S319">
        <v>3.06</v>
      </c>
      <c r="T319">
        <v>1.5</v>
      </c>
      <c r="U319">
        <v>4.4400000000000004</v>
      </c>
      <c r="V319">
        <v>1.179E-2</v>
      </c>
      <c r="W319">
        <v>5.0999999999999997E-2</v>
      </c>
      <c r="X319" s="2" t="s">
        <v>1582</v>
      </c>
      <c r="Y319" s="1" t="s">
        <v>1583</v>
      </c>
      <c r="Z319" s="3" t="s">
        <v>1584</v>
      </c>
      <c r="AA319">
        <v>60</v>
      </c>
      <c r="AB319" s="1" t="s">
        <v>1471</v>
      </c>
      <c r="AC319" t="s">
        <v>38</v>
      </c>
    </row>
    <row r="320" spans="1:29" x14ac:dyDescent="0.25">
      <c r="A320" s="1" t="s">
        <v>1585</v>
      </c>
      <c r="B320" t="s">
        <v>1586</v>
      </c>
      <c r="C320" t="s">
        <v>1470</v>
      </c>
      <c r="D320" t="str">
        <f>HYPERLINK("http://image.bazic.com/1931.jpg","CLICK HERE")</f>
        <v>CLICK HERE</v>
      </c>
      <c r="E320" s="6">
        <v>1.49</v>
      </c>
      <c r="F320" s="7">
        <v>0.75</v>
      </c>
      <c r="G320" s="4">
        <v>144</v>
      </c>
      <c r="H320" s="5">
        <v>24</v>
      </c>
      <c r="I320">
        <v>19.25</v>
      </c>
      <c r="J320">
        <v>11.75</v>
      </c>
      <c r="K320">
        <v>17</v>
      </c>
      <c r="L320">
        <v>2.2252299999999998</v>
      </c>
      <c r="M320">
        <v>15.04</v>
      </c>
      <c r="N320" s="4">
        <v>11</v>
      </c>
      <c r="O320">
        <v>9.25</v>
      </c>
      <c r="P320">
        <v>5.25</v>
      </c>
      <c r="Q320">
        <v>0.30914000000000003</v>
      </c>
      <c r="R320" s="5">
        <v>2.2799999999999998</v>
      </c>
      <c r="S320">
        <v>3.01</v>
      </c>
      <c r="T320">
        <v>1.5</v>
      </c>
      <c r="U320">
        <v>6.5</v>
      </c>
      <c r="V320">
        <v>1.6979999999999999E-2</v>
      </c>
      <c r="W320">
        <v>7.9000000000000001E-2</v>
      </c>
      <c r="X320" s="2" t="s">
        <v>1587</v>
      </c>
      <c r="Y320" s="1" t="s">
        <v>1588</v>
      </c>
      <c r="Z320" s="3" t="s">
        <v>1589</v>
      </c>
      <c r="AA320">
        <v>32</v>
      </c>
      <c r="AB320" s="1" t="s">
        <v>1471</v>
      </c>
      <c r="AC320" t="s">
        <v>38</v>
      </c>
    </row>
    <row r="321" spans="1:29" x14ac:dyDescent="0.25">
      <c r="A321" s="1" t="s">
        <v>1590</v>
      </c>
      <c r="B321" t="s">
        <v>1591</v>
      </c>
      <c r="C321" t="s">
        <v>1470</v>
      </c>
      <c r="D321" t="str">
        <f>HYPERLINK("http://image.bazic.com/1933.jpg","CLICK HERE")</f>
        <v>CLICK HERE</v>
      </c>
      <c r="E321" s="6">
        <v>1.99</v>
      </c>
      <c r="F321" s="7">
        <v>0.59</v>
      </c>
      <c r="G321" s="4">
        <v>144</v>
      </c>
      <c r="H321" s="5">
        <v>24</v>
      </c>
      <c r="I321">
        <v>14.75</v>
      </c>
      <c r="J321">
        <v>10.75</v>
      </c>
      <c r="K321">
        <v>17.5</v>
      </c>
      <c r="L321">
        <v>1.60581</v>
      </c>
      <c r="M321">
        <v>11.74</v>
      </c>
      <c r="N321" s="4">
        <v>9.75</v>
      </c>
      <c r="O321">
        <v>7</v>
      </c>
      <c r="P321">
        <v>5.5</v>
      </c>
      <c r="Q321">
        <v>0.21723000000000001</v>
      </c>
      <c r="R321" s="5">
        <v>1.72</v>
      </c>
      <c r="S321">
        <v>3.75</v>
      </c>
      <c r="T321">
        <v>1.25</v>
      </c>
      <c r="U321">
        <v>4.875</v>
      </c>
      <c r="V321">
        <v>1.3220000000000001E-2</v>
      </c>
      <c r="W321">
        <v>0.06</v>
      </c>
      <c r="X321" s="2" t="s">
        <v>1592</v>
      </c>
      <c r="Y321" s="1" t="s">
        <v>1593</v>
      </c>
      <c r="Z321" s="3" t="s">
        <v>1594</v>
      </c>
      <c r="AA321">
        <v>40</v>
      </c>
      <c r="AB321" s="1" t="s">
        <v>1471</v>
      </c>
      <c r="AC321" t="s">
        <v>38</v>
      </c>
    </row>
    <row r="322" spans="1:29" x14ac:dyDescent="0.25">
      <c r="A322" s="1" t="s">
        <v>1595</v>
      </c>
      <c r="B322" t="s">
        <v>1596</v>
      </c>
      <c r="C322" t="s">
        <v>1470</v>
      </c>
      <c r="D322" t="str">
        <f>HYPERLINK("http://image.bazic.com/1934.jpg","CLICK HERE")</f>
        <v>CLICK HERE</v>
      </c>
      <c r="E322" s="6">
        <v>1.99</v>
      </c>
      <c r="F322" s="7">
        <v>0.59</v>
      </c>
      <c r="G322" s="4">
        <v>144</v>
      </c>
      <c r="H322" s="5">
        <v>24</v>
      </c>
      <c r="I322">
        <v>19</v>
      </c>
      <c r="J322">
        <v>10.75</v>
      </c>
      <c r="K322">
        <v>12.75</v>
      </c>
      <c r="L322">
        <v>1.50705</v>
      </c>
      <c r="M322">
        <v>9.66</v>
      </c>
      <c r="N322" s="4">
        <v>9.75</v>
      </c>
      <c r="O322">
        <v>6.25</v>
      </c>
      <c r="P322">
        <v>5.75</v>
      </c>
      <c r="Q322">
        <v>0.20277000000000001</v>
      </c>
      <c r="R322" s="5">
        <v>1.48</v>
      </c>
      <c r="S322">
        <v>3.5</v>
      </c>
      <c r="T322">
        <v>1.375</v>
      </c>
      <c r="U322">
        <v>4.5</v>
      </c>
      <c r="V322">
        <v>1.2529999999999999E-2</v>
      </c>
      <c r="W322">
        <v>0.04</v>
      </c>
      <c r="X322" s="2" t="s">
        <v>1597</v>
      </c>
      <c r="Y322" s="1" t="s">
        <v>1598</v>
      </c>
      <c r="Z322" s="3" t="s">
        <v>1599</v>
      </c>
      <c r="AA322">
        <v>45</v>
      </c>
      <c r="AB322" s="1" t="s">
        <v>1471</v>
      </c>
      <c r="AC322" t="s">
        <v>38</v>
      </c>
    </row>
    <row r="323" spans="1:29" x14ac:dyDescent="0.25">
      <c r="A323" s="1" t="s">
        <v>1600</v>
      </c>
      <c r="B323" t="s">
        <v>1601</v>
      </c>
      <c r="C323" t="s">
        <v>1470</v>
      </c>
      <c r="D323" t="str">
        <f>HYPERLINK("http://image.bazic.com/1940.jpg","CLICK HERE")</f>
        <v>CLICK HERE</v>
      </c>
      <c r="E323" s="6">
        <v>0.99</v>
      </c>
      <c r="F323" s="7">
        <v>0.45</v>
      </c>
      <c r="G323" s="4">
        <v>288</v>
      </c>
      <c r="H323" s="5">
        <v>24</v>
      </c>
      <c r="I323">
        <v>13.5</v>
      </c>
      <c r="J323">
        <v>13</v>
      </c>
      <c r="K323">
        <v>8.75</v>
      </c>
      <c r="L323">
        <v>0.88866999999999996</v>
      </c>
      <c r="M323">
        <v>13.04</v>
      </c>
      <c r="N323" s="4">
        <v>6.5</v>
      </c>
      <c r="O323">
        <v>6.25</v>
      </c>
      <c r="P323">
        <v>2.5</v>
      </c>
      <c r="Q323">
        <v>5.8770000000000003E-2</v>
      </c>
      <c r="R323" s="5">
        <v>1.02</v>
      </c>
      <c r="S323">
        <v>1.375</v>
      </c>
      <c r="T323">
        <v>1</v>
      </c>
      <c r="U323">
        <v>2.5</v>
      </c>
      <c r="V323">
        <v>1.99E-3</v>
      </c>
      <c r="W323">
        <v>0.04</v>
      </c>
      <c r="X323" s="2" t="s">
        <v>1602</v>
      </c>
      <c r="Y323" s="1" t="s">
        <v>1603</v>
      </c>
      <c r="Z323" s="3" t="s">
        <v>1604</v>
      </c>
      <c r="AA323">
        <v>72</v>
      </c>
      <c r="AB323" s="1" t="s">
        <v>1471</v>
      </c>
      <c r="AC323" t="s">
        <v>38</v>
      </c>
    </row>
    <row r="324" spans="1:29" x14ac:dyDescent="0.25">
      <c r="A324" s="1" t="s">
        <v>1605</v>
      </c>
      <c r="B324" t="s">
        <v>1606</v>
      </c>
      <c r="C324" t="s">
        <v>1470</v>
      </c>
      <c r="D324" t="str">
        <f>HYPERLINK("http://image.bazic.com/1941.jpg","CLICK HERE")</f>
        <v>CLICK HERE</v>
      </c>
      <c r="E324" s="6">
        <v>2.99</v>
      </c>
      <c r="F324" s="7">
        <v>1.05</v>
      </c>
      <c r="G324" s="4">
        <v>144</v>
      </c>
      <c r="H324" s="5">
        <v>24</v>
      </c>
      <c r="I324">
        <v>13.75</v>
      </c>
      <c r="J324">
        <v>9</v>
      </c>
      <c r="K324">
        <v>14</v>
      </c>
      <c r="L324">
        <v>1.0025999999999999</v>
      </c>
      <c r="M324">
        <v>21.2</v>
      </c>
      <c r="N324" s="4">
        <v>8.25</v>
      </c>
      <c r="O324">
        <v>6.75</v>
      </c>
      <c r="P324">
        <v>4.5</v>
      </c>
      <c r="Q324">
        <v>0.14502000000000001</v>
      </c>
      <c r="R324" s="5">
        <v>3.42</v>
      </c>
      <c r="S324">
        <v>4</v>
      </c>
      <c r="T324">
        <v>1</v>
      </c>
      <c r="U324">
        <v>2.125</v>
      </c>
      <c r="V324">
        <v>4.9199999999999999E-3</v>
      </c>
      <c r="W324">
        <v>0.13900000000000001</v>
      </c>
      <c r="X324" s="2" t="s">
        <v>1607</v>
      </c>
      <c r="Y324" s="1" t="s">
        <v>1608</v>
      </c>
      <c r="Z324" s="3" t="s">
        <v>1609</v>
      </c>
      <c r="AA324">
        <v>65</v>
      </c>
      <c r="AB324" s="1" t="s">
        <v>1471</v>
      </c>
      <c r="AC324" t="s">
        <v>38</v>
      </c>
    </row>
    <row r="325" spans="1:29" x14ac:dyDescent="0.25">
      <c r="A325" s="1" t="s">
        <v>1610</v>
      </c>
      <c r="B325" t="s">
        <v>1611</v>
      </c>
      <c r="C325" t="s">
        <v>1470</v>
      </c>
      <c r="D325" t="str">
        <f>HYPERLINK("http://image.bazic.com/1942.jpg","CLICK HERE")</f>
        <v>CLICK HERE</v>
      </c>
      <c r="E325" s="6">
        <v>1.99</v>
      </c>
      <c r="F325" s="7">
        <v>0.85</v>
      </c>
      <c r="G325" s="4">
        <v>144</v>
      </c>
      <c r="H325" s="5">
        <v>24</v>
      </c>
      <c r="I325">
        <v>13.5</v>
      </c>
      <c r="J325">
        <v>9.75</v>
      </c>
      <c r="K325">
        <v>15.25</v>
      </c>
      <c r="L325">
        <v>1.1616200000000001</v>
      </c>
      <c r="M325">
        <v>13.52</v>
      </c>
      <c r="N325" s="4">
        <v>8.75</v>
      </c>
      <c r="O325">
        <v>6.5</v>
      </c>
      <c r="P325">
        <v>4.75</v>
      </c>
      <c r="Q325">
        <v>0.15634000000000001</v>
      </c>
      <c r="R325" s="5">
        <v>2.06</v>
      </c>
      <c r="S325">
        <v>3.125</v>
      </c>
      <c r="T325">
        <v>1</v>
      </c>
      <c r="U325">
        <v>5.125</v>
      </c>
      <c r="V325">
        <v>9.2700000000000005E-3</v>
      </c>
      <c r="W325">
        <v>8.5999999999999993E-2</v>
      </c>
      <c r="X325" s="2" t="s">
        <v>1612</v>
      </c>
      <c r="Y325" s="1" t="s">
        <v>1613</v>
      </c>
      <c r="Z325" s="3" t="s">
        <v>1614</v>
      </c>
      <c r="AA325">
        <v>54</v>
      </c>
      <c r="AB325" s="1" t="s">
        <v>1471</v>
      </c>
      <c r="AC325" t="s">
        <v>38</v>
      </c>
    </row>
    <row r="326" spans="1:29" x14ac:dyDescent="0.25">
      <c r="A326" s="1" t="s">
        <v>1615</v>
      </c>
      <c r="B326" t="s">
        <v>1616</v>
      </c>
      <c r="C326" t="s">
        <v>1470</v>
      </c>
      <c r="D326" t="str">
        <f>HYPERLINK("http://image.bazic.com/1943.jpg","CLICK HERE")</f>
        <v>CLICK HERE</v>
      </c>
      <c r="E326" s="6">
        <v>1.99</v>
      </c>
      <c r="F326" s="7">
        <v>0.59</v>
      </c>
      <c r="G326" s="4">
        <v>144</v>
      </c>
      <c r="H326" s="5">
        <v>24</v>
      </c>
      <c r="I326">
        <v>18</v>
      </c>
      <c r="J326">
        <v>8.5</v>
      </c>
      <c r="K326">
        <v>12.92</v>
      </c>
      <c r="L326">
        <v>1.1439600000000001</v>
      </c>
      <c r="M326">
        <v>11.72</v>
      </c>
      <c r="N326" s="4">
        <v>7.63</v>
      </c>
      <c r="O326">
        <v>5.75</v>
      </c>
      <c r="P326">
        <v>5.75</v>
      </c>
      <c r="Q326">
        <v>0.14599000000000001</v>
      </c>
      <c r="R326" s="5">
        <v>2.08</v>
      </c>
      <c r="S326">
        <v>4.625</v>
      </c>
      <c r="T326">
        <v>3</v>
      </c>
      <c r="U326">
        <v>0.75</v>
      </c>
      <c r="V326">
        <v>6.0200000000000002E-3</v>
      </c>
      <c r="W326">
        <v>0.08</v>
      </c>
      <c r="X326" s="2" t="s">
        <v>1617</v>
      </c>
      <c r="Y326" s="1" t="s">
        <v>1618</v>
      </c>
      <c r="Z326" s="3" t="s">
        <v>1619</v>
      </c>
      <c r="AA326">
        <v>72</v>
      </c>
      <c r="AB326" s="1" t="s">
        <v>1471</v>
      </c>
      <c r="AC326" t="s">
        <v>38</v>
      </c>
    </row>
    <row r="327" spans="1:29" x14ac:dyDescent="0.25">
      <c r="A327" s="1" t="s">
        <v>1620</v>
      </c>
      <c r="B327" t="s">
        <v>1621</v>
      </c>
      <c r="C327" t="s">
        <v>1470</v>
      </c>
      <c r="D327" t="str">
        <f>HYPERLINK("http://image.bazic.com/1944.jpg","CLICK HERE")</f>
        <v>CLICK HERE</v>
      </c>
      <c r="E327" s="6">
        <v>2.4900000000000002</v>
      </c>
      <c r="F327" s="7">
        <v>0.75</v>
      </c>
      <c r="G327" s="4">
        <v>144</v>
      </c>
      <c r="H327" s="5">
        <v>24</v>
      </c>
      <c r="I327">
        <v>21.75</v>
      </c>
      <c r="J327">
        <v>9.5</v>
      </c>
      <c r="K327">
        <v>10.88</v>
      </c>
      <c r="L327">
        <v>1.30097</v>
      </c>
      <c r="M327">
        <v>16.84</v>
      </c>
      <c r="N327" s="4">
        <v>8.5</v>
      </c>
      <c r="O327">
        <v>7</v>
      </c>
      <c r="P327">
        <v>5</v>
      </c>
      <c r="Q327">
        <v>0.17216000000000001</v>
      </c>
      <c r="R327" s="5">
        <v>2.74</v>
      </c>
      <c r="S327">
        <v>4.625</v>
      </c>
      <c r="T327">
        <v>3</v>
      </c>
      <c r="U327">
        <v>1.125</v>
      </c>
      <c r="V327">
        <v>9.0299999999999998E-3</v>
      </c>
      <c r="W327">
        <v>0.1</v>
      </c>
      <c r="X327" s="2" t="s">
        <v>1622</v>
      </c>
      <c r="Y327" s="1" t="s">
        <v>1623</v>
      </c>
      <c r="Z327" s="3" t="s">
        <v>1624</v>
      </c>
      <c r="AA327">
        <v>54</v>
      </c>
      <c r="AB327" s="1" t="s">
        <v>1471</v>
      </c>
      <c r="AC327" t="s">
        <v>38</v>
      </c>
    </row>
    <row r="328" spans="1:29" x14ac:dyDescent="0.25">
      <c r="A328" s="1" t="s">
        <v>1625</v>
      </c>
      <c r="B328" t="s">
        <v>1626</v>
      </c>
      <c r="C328" t="s">
        <v>1470</v>
      </c>
      <c r="D328" t="str">
        <f>HYPERLINK("http://image.bazic.com/1945.jpg","CLICK HERE")</f>
        <v>CLICK HERE</v>
      </c>
      <c r="E328" s="6">
        <v>2.4900000000000002</v>
      </c>
      <c r="F328" s="7">
        <v>0.75</v>
      </c>
      <c r="G328" s="4">
        <v>144</v>
      </c>
      <c r="H328" s="5">
        <v>24</v>
      </c>
      <c r="I328">
        <v>23</v>
      </c>
      <c r="J328">
        <v>9.5</v>
      </c>
      <c r="K328">
        <v>14.5</v>
      </c>
      <c r="L328">
        <v>1.83348</v>
      </c>
      <c r="M328">
        <v>16.600000000000001</v>
      </c>
      <c r="N328" s="4">
        <v>8.5</v>
      </c>
      <c r="O328">
        <v>7.5</v>
      </c>
      <c r="P328">
        <v>6.75</v>
      </c>
      <c r="Q328">
        <v>0.24901999999999999</v>
      </c>
      <c r="R328" s="5">
        <v>2.56</v>
      </c>
      <c r="S328">
        <v>4.625</v>
      </c>
      <c r="T328">
        <v>3</v>
      </c>
      <c r="U328">
        <v>1.5</v>
      </c>
      <c r="V328">
        <v>1.204E-2</v>
      </c>
      <c r="W328">
        <v>0.1</v>
      </c>
      <c r="X328" s="2" t="s">
        <v>1627</v>
      </c>
      <c r="Y328" s="1" t="s">
        <v>1628</v>
      </c>
      <c r="Z328" s="3" t="s">
        <v>1629</v>
      </c>
      <c r="AA328">
        <v>45</v>
      </c>
      <c r="AB328" s="1" t="s">
        <v>1471</v>
      </c>
      <c r="AC328" t="s">
        <v>38</v>
      </c>
    </row>
    <row r="329" spans="1:29" x14ac:dyDescent="0.25">
      <c r="A329" s="1" t="s">
        <v>1630</v>
      </c>
      <c r="B329" t="s">
        <v>1631</v>
      </c>
      <c r="C329" t="s">
        <v>1470</v>
      </c>
      <c r="D329" t="str">
        <f>HYPERLINK("http://image.bazic.com/1949.jpg","CLICK HERE")</f>
        <v>CLICK HERE</v>
      </c>
      <c r="E329" s="6">
        <v>0.99</v>
      </c>
      <c r="F329" s="7">
        <v>0.35</v>
      </c>
      <c r="G329" s="4">
        <v>288</v>
      </c>
      <c r="H329" s="5">
        <v>24</v>
      </c>
      <c r="I329">
        <v>12.5</v>
      </c>
      <c r="J329">
        <v>11</v>
      </c>
      <c r="K329">
        <v>8.5</v>
      </c>
      <c r="L329">
        <v>0.67635999999999996</v>
      </c>
      <c r="M329">
        <v>8.86</v>
      </c>
      <c r="N329" s="4">
        <v>6</v>
      </c>
      <c r="O329">
        <v>5</v>
      </c>
      <c r="P329">
        <v>2.5</v>
      </c>
      <c r="Q329">
        <v>4.3400000000000001E-2</v>
      </c>
      <c r="R329" s="5">
        <v>0.66</v>
      </c>
      <c r="S329">
        <v>1.63</v>
      </c>
      <c r="T329">
        <v>0.75</v>
      </c>
      <c r="U329">
        <v>2.38</v>
      </c>
      <c r="V329">
        <v>1.6800000000000001E-3</v>
      </c>
      <c r="W329">
        <v>2.4E-2</v>
      </c>
      <c r="X329" s="2" t="s">
        <v>1632</v>
      </c>
      <c r="Y329" s="1" t="s">
        <v>1633</v>
      </c>
      <c r="Z329" s="3" t="s">
        <v>1634</v>
      </c>
      <c r="AA329">
        <v>84</v>
      </c>
      <c r="AB329" s="1" t="s">
        <v>1471</v>
      </c>
      <c r="AC329" t="s">
        <v>38</v>
      </c>
    </row>
    <row r="330" spans="1:29" x14ac:dyDescent="0.25">
      <c r="A330" s="1" t="s">
        <v>1635</v>
      </c>
      <c r="B330" t="s">
        <v>1636</v>
      </c>
      <c r="C330" t="s">
        <v>1470</v>
      </c>
      <c r="D330" t="str">
        <f>HYPERLINK("http://image.bazic.com/1950.jpg","CLICK HERE")</f>
        <v>CLICK HERE</v>
      </c>
      <c r="E330" s="6">
        <v>1.99</v>
      </c>
      <c r="F330" s="7">
        <v>0.89</v>
      </c>
      <c r="G330" s="4">
        <v>144</v>
      </c>
      <c r="H330" s="5">
        <v>24</v>
      </c>
      <c r="I330">
        <v>19</v>
      </c>
      <c r="J330">
        <v>15</v>
      </c>
      <c r="K330">
        <v>14</v>
      </c>
      <c r="L330">
        <v>2.3090299999999999</v>
      </c>
      <c r="M330">
        <v>13.4</v>
      </c>
      <c r="N330" s="4">
        <v>18.25</v>
      </c>
      <c r="O330">
        <v>7</v>
      </c>
      <c r="P330">
        <v>4.25</v>
      </c>
      <c r="Q330">
        <v>0.31419999999999998</v>
      </c>
      <c r="R330" s="5">
        <v>1.98</v>
      </c>
      <c r="S330">
        <v>4</v>
      </c>
      <c r="T330">
        <v>4.5</v>
      </c>
      <c r="U330">
        <v>1.25</v>
      </c>
      <c r="V330">
        <v>1.302E-2</v>
      </c>
      <c r="W330">
        <v>0.08</v>
      </c>
      <c r="X330" s="2" t="s">
        <v>1637</v>
      </c>
      <c r="Y330" s="1" t="s">
        <v>1638</v>
      </c>
      <c r="Z330" s="3" t="s">
        <v>1639</v>
      </c>
      <c r="AA330">
        <v>35</v>
      </c>
      <c r="AB330" s="1" t="s">
        <v>1471</v>
      </c>
      <c r="AC330" t="s">
        <v>38</v>
      </c>
    </row>
    <row r="331" spans="1:29" x14ac:dyDescent="0.25">
      <c r="A331" s="1" t="s">
        <v>1640</v>
      </c>
      <c r="B331" t="s">
        <v>1641</v>
      </c>
      <c r="C331" t="s">
        <v>1642</v>
      </c>
      <c r="D331" t="str">
        <f>HYPERLINK("http://image.bazic.com/2000.jpg","CLICK HERE")</f>
        <v>CLICK HERE</v>
      </c>
      <c r="E331" s="6">
        <v>2.99</v>
      </c>
      <c r="F331" s="7">
        <v>1.05</v>
      </c>
      <c r="G331" s="4">
        <v>144</v>
      </c>
      <c r="H331" s="5">
        <v>24</v>
      </c>
      <c r="I331">
        <v>14</v>
      </c>
      <c r="J331">
        <v>13.75</v>
      </c>
      <c r="K331">
        <v>8.25</v>
      </c>
      <c r="L331">
        <v>0.91905000000000003</v>
      </c>
      <c r="M331">
        <v>6.94</v>
      </c>
      <c r="N331" s="4">
        <v>6.5</v>
      </c>
      <c r="O331">
        <v>4.5</v>
      </c>
      <c r="P331">
        <v>7.5</v>
      </c>
      <c r="Q331">
        <v>0.12695000000000001</v>
      </c>
      <c r="R331" s="5">
        <v>1</v>
      </c>
      <c r="S331">
        <v>2.875</v>
      </c>
      <c r="T331">
        <v>0.5</v>
      </c>
      <c r="U331">
        <v>7</v>
      </c>
      <c r="V331">
        <v>5.8199999999999997E-3</v>
      </c>
      <c r="W331">
        <v>3.3000000000000002E-2</v>
      </c>
      <c r="X331" s="2" t="s">
        <v>1644</v>
      </c>
      <c r="Y331" s="1" t="s">
        <v>1645</v>
      </c>
      <c r="Z331" s="3" t="s">
        <v>1646</v>
      </c>
      <c r="AA331">
        <v>81</v>
      </c>
      <c r="AB331" s="1" t="s">
        <v>1643</v>
      </c>
      <c r="AC331" t="s">
        <v>38</v>
      </c>
    </row>
    <row r="332" spans="1:29" x14ac:dyDescent="0.25">
      <c r="A332" s="1" t="s">
        <v>1647</v>
      </c>
      <c r="B332" t="s">
        <v>1648</v>
      </c>
      <c r="C332" t="s">
        <v>1642</v>
      </c>
      <c r="D332" t="str">
        <f>HYPERLINK("http://image.bazic.com/2001.jpg","CLICK HERE")</f>
        <v>CLICK HERE</v>
      </c>
      <c r="E332" s="6">
        <v>2.99</v>
      </c>
      <c r="F332" s="7">
        <v>1.05</v>
      </c>
      <c r="G332" s="4">
        <v>144</v>
      </c>
      <c r="H332" s="5">
        <v>24</v>
      </c>
      <c r="I332">
        <v>21.75</v>
      </c>
      <c r="J332">
        <v>19</v>
      </c>
      <c r="K332">
        <v>8</v>
      </c>
      <c r="L332">
        <v>1.9132</v>
      </c>
      <c r="M332">
        <v>11.08</v>
      </c>
      <c r="N332" s="4">
        <v>8.5</v>
      </c>
      <c r="O332">
        <v>7</v>
      </c>
      <c r="P332">
        <v>6.75</v>
      </c>
      <c r="Q332">
        <v>0.23241999999999999</v>
      </c>
      <c r="R332" s="5">
        <v>1.52</v>
      </c>
      <c r="S332">
        <v>3.875</v>
      </c>
      <c r="T332">
        <v>0.625</v>
      </c>
      <c r="U332">
        <v>6.375</v>
      </c>
      <c r="V332">
        <v>8.94E-3</v>
      </c>
      <c r="W332">
        <v>5.2999999999999999E-2</v>
      </c>
      <c r="X332" s="2" t="s">
        <v>1649</v>
      </c>
      <c r="Y332" s="1" t="s">
        <v>1650</v>
      </c>
      <c r="Z332" s="3" t="s">
        <v>1651</v>
      </c>
      <c r="AA332">
        <v>36</v>
      </c>
      <c r="AB332" s="1" t="s">
        <v>1643</v>
      </c>
      <c r="AC332" t="s">
        <v>38</v>
      </c>
    </row>
    <row r="333" spans="1:29" x14ac:dyDescent="0.25">
      <c r="A333" s="1" t="s">
        <v>1652</v>
      </c>
      <c r="B333" t="s">
        <v>1653</v>
      </c>
      <c r="C333" t="s">
        <v>1654</v>
      </c>
      <c r="D333" t="str">
        <f>HYPERLINK("http://image.bazic.com/20014-20.jpg","CLICK HERE")</f>
        <v>CLICK HERE</v>
      </c>
      <c r="E333" s="6">
        <v>1500</v>
      </c>
      <c r="F333" s="7">
        <v>750</v>
      </c>
      <c r="G333" s="4">
        <v>1</v>
      </c>
      <c r="I333">
        <v>22</v>
      </c>
      <c r="J333">
        <v>18</v>
      </c>
      <c r="K333">
        <v>48</v>
      </c>
      <c r="L333">
        <v>11</v>
      </c>
      <c r="M333">
        <v>138</v>
      </c>
      <c r="S333">
        <v>0</v>
      </c>
      <c r="T333">
        <v>0</v>
      </c>
      <c r="U333">
        <v>0</v>
      </c>
      <c r="V333">
        <v>0</v>
      </c>
      <c r="W333">
        <v>0</v>
      </c>
      <c r="X333" s="2" t="s">
        <v>1655</v>
      </c>
      <c r="Z333" s="3" t="s">
        <v>1656</v>
      </c>
      <c r="AA333">
        <v>4</v>
      </c>
    </row>
    <row r="334" spans="1:29" x14ac:dyDescent="0.25">
      <c r="A334" s="1" t="s">
        <v>1657</v>
      </c>
      <c r="B334" t="s">
        <v>1658</v>
      </c>
      <c r="C334" t="s">
        <v>1654</v>
      </c>
      <c r="D334" t="str">
        <f>HYPERLINK("http://image.bazic.com/20015-20.jpg","CLICK HERE")</f>
        <v>CLICK HERE</v>
      </c>
      <c r="E334" s="6">
        <v>1500</v>
      </c>
      <c r="F334" s="7">
        <v>800</v>
      </c>
      <c r="G334" s="4">
        <v>1</v>
      </c>
      <c r="I334">
        <v>22</v>
      </c>
      <c r="J334">
        <v>18</v>
      </c>
      <c r="K334">
        <v>48</v>
      </c>
      <c r="L334">
        <v>11</v>
      </c>
      <c r="M334">
        <v>157</v>
      </c>
      <c r="S334">
        <v>0</v>
      </c>
      <c r="T334">
        <v>0</v>
      </c>
      <c r="U334">
        <v>0</v>
      </c>
      <c r="V334">
        <v>0</v>
      </c>
      <c r="W334">
        <v>0</v>
      </c>
      <c r="X334" s="2" t="s">
        <v>1659</v>
      </c>
      <c r="Z334" s="3" t="s">
        <v>1659</v>
      </c>
      <c r="AA334">
        <v>4</v>
      </c>
    </row>
    <row r="335" spans="1:29" x14ac:dyDescent="0.25">
      <c r="A335" s="1" t="s">
        <v>1660</v>
      </c>
      <c r="B335" t="s">
        <v>1661</v>
      </c>
      <c r="C335" t="s">
        <v>1654</v>
      </c>
      <c r="D335" t="str">
        <f>HYPERLINK("http://image.bazic.com/20016-20.jpg","CLICK HERE")</f>
        <v>CLICK HERE</v>
      </c>
      <c r="E335" s="6">
        <v>1200</v>
      </c>
      <c r="F335" s="7">
        <v>700</v>
      </c>
      <c r="G335" s="4">
        <v>1</v>
      </c>
      <c r="I335">
        <v>22</v>
      </c>
      <c r="J335">
        <v>18</v>
      </c>
      <c r="K335">
        <v>48</v>
      </c>
      <c r="L335">
        <v>11</v>
      </c>
      <c r="M335">
        <v>94</v>
      </c>
      <c r="S335">
        <v>0</v>
      </c>
      <c r="T335">
        <v>0</v>
      </c>
      <c r="U335">
        <v>0</v>
      </c>
      <c r="V335">
        <v>0</v>
      </c>
      <c r="W335">
        <v>0</v>
      </c>
      <c r="X335" s="2" t="s">
        <v>1662</v>
      </c>
      <c r="Z335" s="3" t="s">
        <v>1663</v>
      </c>
      <c r="AA335">
        <v>4</v>
      </c>
    </row>
    <row r="336" spans="1:29" x14ac:dyDescent="0.25">
      <c r="A336" s="1" t="s">
        <v>1664</v>
      </c>
      <c r="B336" t="s">
        <v>1665</v>
      </c>
      <c r="C336" t="s">
        <v>1642</v>
      </c>
      <c r="D336" t="str">
        <f>HYPERLINK("http://image.bazic.com/2005.jpg","CLICK HERE")</f>
        <v>CLICK HERE</v>
      </c>
      <c r="E336" s="6">
        <v>2.99</v>
      </c>
      <c r="F336" s="7">
        <v>1.05</v>
      </c>
      <c r="G336" s="4">
        <v>144</v>
      </c>
      <c r="H336" s="5">
        <v>24</v>
      </c>
      <c r="I336">
        <v>13.75</v>
      </c>
      <c r="J336">
        <v>11.75</v>
      </c>
      <c r="K336">
        <v>12.5</v>
      </c>
      <c r="L336">
        <v>1.1687099999999999</v>
      </c>
      <c r="M336">
        <v>10.18</v>
      </c>
      <c r="N336" s="4">
        <v>11</v>
      </c>
      <c r="O336">
        <v>6.5</v>
      </c>
      <c r="P336">
        <v>3.75</v>
      </c>
      <c r="Q336">
        <v>0.15517</v>
      </c>
      <c r="R336" s="5">
        <v>1.48</v>
      </c>
      <c r="S336">
        <v>3.504</v>
      </c>
      <c r="T336">
        <v>0.59099999999999997</v>
      </c>
      <c r="U336">
        <v>7.4409999999999998</v>
      </c>
      <c r="V336">
        <v>8.9200000000000008E-3</v>
      </c>
      <c r="W336">
        <v>0.04</v>
      </c>
      <c r="X336" s="2" t="s">
        <v>1666</v>
      </c>
      <c r="Y336" s="1" t="s">
        <v>1667</v>
      </c>
      <c r="Z336" s="3" t="s">
        <v>1668</v>
      </c>
      <c r="AA336">
        <v>50</v>
      </c>
      <c r="AB336" s="1" t="s">
        <v>1643</v>
      </c>
      <c r="AC336" t="s">
        <v>38</v>
      </c>
    </row>
    <row r="337" spans="1:29" x14ac:dyDescent="0.25">
      <c r="A337" s="1" t="s">
        <v>1669</v>
      </c>
      <c r="B337" t="s">
        <v>1670</v>
      </c>
      <c r="C337" t="s">
        <v>1671</v>
      </c>
      <c r="D337" t="str">
        <f>HYPERLINK("http://image.bazic.com/20050.jpg","CLICK HERE")</f>
        <v>CLICK HERE</v>
      </c>
      <c r="E337" s="6">
        <v>299.99</v>
      </c>
      <c r="F337" s="7">
        <v>225</v>
      </c>
      <c r="G337" s="4">
        <v>1</v>
      </c>
      <c r="I337">
        <v>33.75</v>
      </c>
      <c r="J337">
        <v>29</v>
      </c>
      <c r="K337">
        <v>7.5</v>
      </c>
      <c r="L337">
        <v>4.2480500000000001</v>
      </c>
      <c r="M337">
        <v>36.4</v>
      </c>
      <c r="S337">
        <v>35</v>
      </c>
      <c r="T337">
        <v>6.5</v>
      </c>
      <c r="U337">
        <v>30</v>
      </c>
      <c r="V337">
        <v>3.9496600000000002</v>
      </c>
      <c r="W337">
        <v>35.36</v>
      </c>
      <c r="X337" s="2" t="s">
        <v>1673</v>
      </c>
      <c r="Z337" s="3" t="s">
        <v>1674</v>
      </c>
      <c r="AA337">
        <v>6</v>
      </c>
      <c r="AB337" s="1" t="s">
        <v>1672</v>
      </c>
      <c r="AC337" t="s">
        <v>38</v>
      </c>
    </row>
    <row r="338" spans="1:29" x14ac:dyDescent="0.25">
      <c r="A338" s="1" t="s">
        <v>1675</v>
      </c>
      <c r="B338" t="s">
        <v>1676</v>
      </c>
      <c r="C338" t="s">
        <v>1642</v>
      </c>
      <c r="D338" t="str">
        <f>HYPERLINK("http://image.bazic.com/2006.jpg","CLICK HERE")</f>
        <v>CLICK HERE</v>
      </c>
      <c r="E338" s="6">
        <v>2.99</v>
      </c>
      <c r="F338" s="7">
        <v>1.05</v>
      </c>
      <c r="G338" s="4">
        <v>144</v>
      </c>
      <c r="H338" s="5">
        <v>24</v>
      </c>
      <c r="I338">
        <v>14.75</v>
      </c>
      <c r="J338">
        <v>10.5</v>
      </c>
      <c r="K338">
        <v>15.75</v>
      </c>
      <c r="L338">
        <v>1.4116200000000001</v>
      </c>
      <c r="M338">
        <v>13.58</v>
      </c>
      <c r="N338" s="4">
        <v>9.5</v>
      </c>
      <c r="O338">
        <v>7.25</v>
      </c>
      <c r="P338">
        <v>5</v>
      </c>
      <c r="Q338">
        <v>0.19928999999999999</v>
      </c>
      <c r="R338" s="5">
        <v>2.1</v>
      </c>
      <c r="S338">
        <v>3.5830000000000002</v>
      </c>
      <c r="T338">
        <v>0.433</v>
      </c>
      <c r="U338">
        <v>9.3309999999999995</v>
      </c>
      <c r="V338">
        <v>8.3800000000000003E-3</v>
      </c>
      <c r="W338">
        <v>0.08</v>
      </c>
      <c r="X338" s="2" t="s">
        <v>1677</v>
      </c>
      <c r="Y338" s="1" t="s">
        <v>1678</v>
      </c>
      <c r="Z338" s="3" t="s">
        <v>1679</v>
      </c>
      <c r="AA338">
        <v>40</v>
      </c>
      <c r="AB338" s="1" t="s">
        <v>1643</v>
      </c>
      <c r="AC338" t="s">
        <v>38</v>
      </c>
    </row>
    <row r="339" spans="1:29" x14ac:dyDescent="0.25">
      <c r="A339" s="1" t="s">
        <v>1680</v>
      </c>
      <c r="B339" t="s">
        <v>1681</v>
      </c>
      <c r="C339" t="s">
        <v>1642</v>
      </c>
      <c r="D339" t="str">
        <f>HYPERLINK("http://image.bazic.com/2007.jpg","CLICK HERE")</f>
        <v>CLICK HERE</v>
      </c>
      <c r="E339" s="6">
        <v>2.99</v>
      </c>
      <c r="F339" s="7">
        <v>1.5</v>
      </c>
      <c r="G339" s="4">
        <v>144</v>
      </c>
      <c r="H339" s="5">
        <v>24</v>
      </c>
      <c r="I339">
        <v>16.5</v>
      </c>
      <c r="J339">
        <v>16.5</v>
      </c>
      <c r="K339">
        <v>12.25</v>
      </c>
      <c r="L339">
        <v>1.93001</v>
      </c>
      <c r="M339">
        <v>19.260000000000002</v>
      </c>
      <c r="N339" s="4">
        <v>16</v>
      </c>
      <c r="O339">
        <v>8</v>
      </c>
      <c r="P339">
        <v>4</v>
      </c>
      <c r="Q339">
        <v>0.29630000000000001</v>
      </c>
      <c r="R339" s="5">
        <v>2.96</v>
      </c>
      <c r="S339">
        <v>3.4649999999999999</v>
      </c>
      <c r="T339">
        <v>0.94499999999999995</v>
      </c>
      <c r="U339">
        <v>7.1849999999999996</v>
      </c>
      <c r="V339">
        <v>1.362E-2</v>
      </c>
      <c r="W339">
        <v>0.1</v>
      </c>
      <c r="X339" s="2" t="s">
        <v>1682</v>
      </c>
      <c r="Y339" s="1" t="s">
        <v>1683</v>
      </c>
      <c r="Z339" s="3" t="s">
        <v>1684</v>
      </c>
      <c r="AA339">
        <v>30</v>
      </c>
      <c r="AB339" s="1" t="s">
        <v>1643</v>
      </c>
      <c r="AC339" t="s">
        <v>38</v>
      </c>
    </row>
    <row r="340" spans="1:29" x14ac:dyDescent="0.25">
      <c r="A340" s="1" t="s">
        <v>1685</v>
      </c>
      <c r="B340" t="s">
        <v>1686</v>
      </c>
      <c r="C340" t="s">
        <v>1671</v>
      </c>
      <c r="D340" t="str">
        <f>HYPERLINK("http://image.bazic.com/20070.jpg","CLICK HERE")</f>
        <v>CLICK HERE</v>
      </c>
      <c r="E340" s="6">
        <v>349.99</v>
      </c>
      <c r="F340" s="7">
        <v>250</v>
      </c>
      <c r="G340" s="4">
        <v>1</v>
      </c>
      <c r="I340">
        <v>52.5</v>
      </c>
      <c r="J340">
        <v>8.5</v>
      </c>
      <c r="K340">
        <v>26.5</v>
      </c>
      <c r="L340">
        <v>6.8435300000000003</v>
      </c>
      <c r="M340">
        <v>24.2</v>
      </c>
      <c r="S340">
        <v>53</v>
      </c>
      <c r="T340">
        <v>10.5</v>
      </c>
      <c r="U340">
        <v>20</v>
      </c>
      <c r="V340">
        <v>6.4409799999999997</v>
      </c>
      <c r="W340">
        <v>30.3</v>
      </c>
      <c r="X340" s="2" t="s">
        <v>1687</v>
      </c>
      <c r="Z340" s="3" t="s">
        <v>1688</v>
      </c>
      <c r="AA340">
        <v>14</v>
      </c>
      <c r="AB340" s="1" t="s">
        <v>1672</v>
      </c>
      <c r="AC340" t="s">
        <v>38</v>
      </c>
    </row>
    <row r="341" spans="1:29" x14ac:dyDescent="0.25">
      <c r="A341" s="1" t="s">
        <v>1689</v>
      </c>
      <c r="B341" t="s">
        <v>1690</v>
      </c>
      <c r="C341" t="s">
        <v>1642</v>
      </c>
      <c r="D341" t="str">
        <f>HYPERLINK("http://image.bazic.com/2008.jpg","CLICK HERE")</f>
        <v>CLICK HERE</v>
      </c>
      <c r="E341" s="6">
        <v>2.99</v>
      </c>
      <c r="F341" s="7">
        <v>1.05</v>
      </c>
      <c r="G341" s="4">
        <v>144</v>
      </c>
      <c r="H341" s="5">
        <v>24</v>
      </c>
      <c r="I341">
        <v>16</v>
      </c>
      <c r="J341">
        <v>13.25</v>
      </c>
      <c r="K341">
        <v>16</v>
      </c>
      <c r="L341">
        <v>1.96296</v>
      </c>
      <c r="M341">
        <v>15.26</v>
      </c>
      <c r="N341" s="4">
        <v>12.5</v>
      </c>
      <c r="O341">
        <v>8</v>
      </c>
      <c r="P341">
        <v>4.5</v>
      </c>
      <c r="Q341">
        <v>0.26041999999999998</v>
      </c>
      <c r="R341" s="5">
        <v>2.3199999999999998</v>
      </c>
      <c r="S341">
        <v>4.0157499999999997</v>
      </c>
      <c r="T341">
        <v>1.1811</v>
      </c>
      <c r="U341">
        <v>7.3228400000000002</v>
      </c>
      <c r="V341">
        <v>2.01E-2</v>
      </c>
      <c r="W341">
        <v>0.08</v>
      </c>
      <c r="X341" s="2" t="s">
        <v>1691</v>
      </c>
      <c r="Y341" s="1" t="s">
        <v>1692</v>
      </c>
      <c r="Z341" s="3" t="s">
        <v>1693</v>
      </c>
      <c r="AA341">
        <v>40</v>
      </c>
      <c r="AB341" s="1" t="s">
        <v>1643</v>
      </c>
      <c r="AC341" t="s">
        <v>38</v>
      </c>
    </row>
    <row r="342" spans="1:29" x14ac:dyDescent="0.25">
      <c r="A342" s="1" t="s">
        <v>1694</v>
      </c>
      <c r="B342" t="s">
        <v>1695</v>
      </c>
      <c r="C342" t="s">
        <v>1671</v>
      </c>
      <c r="D342" t="str">
        <f>HYPERLINK("http://image.bazic.com/20080.jpg","CLICK HERE")</f>
        <v>CLICK HERE</v>
      </c>
      <c r="E342" s="6">
        <v>249.99</v>
      </c>
      <c r="F342" s="7">
        <v>170</v>
      </c>
      <c r="G342" s="4">
        <v>1</v>
      </c>
      <c r="I342">
        <v>31.5</v>
      </c>
      <c r="J342">
        <v>24.5</v>
      </c>
      <c r="K342">
        <v>5.5</v>
      </c>
      <c r="L342">
        <v>2.4563799999999998</v>
      </c>
      <c r="M342">
        <v>27.1</v>
      </c>
      <c r="S342">
        <v>31.3</v>
      </c>
      <c r="T342">
        <v>5.5</v>
      </c>
      <c r="U342">
        <v>24</v>
      </c>
      <c r="V342">
        <v>2.3909699999999998</v>
      </c>
      <c r="W342">
        <v>27.08</v>
      </c>
      <c r="X342" s="2" t="s">
        <v>1696</v>
      </c>
      <c r="Z342" s="3" t="s">
        <v>1697</v>
      </c>
      <c r="AA342">
        <v>20</v>
      </c>
      <c r="AB342" s="1" t="s">
        <v>1672</v>
      </c>
      <c r="AC342" t="s">
        <v>38</v>
      </c>
    </row>
    <row r="343" spans="1:29" x14ac:dyDescent="0.25">
      <c r="A343" s="1" t="s">
        <v>1698</v>
      </c>
      <c r="B343" t="s">
        <v>1699</v>
      </c>
      <c r="C343" t="s">
        <v>1654</v>
      </c>
      <c r="D343" t="str">
        <f>HYPERLINK("http://image.bazic.com/20088.jpg","CLICK HERE")</f>
        <v>CLICK HERE</v>
      </c>
      <c r="E343" s="6">
        <v>313</v>
      </c>
      <c r="F343" s="7">
        <v>202.5</v>
      </c>
      <c r="G343" s="4">
        <v>1</v>
      </c>
      <c r="I343">
        <v>28</v>
      </c>
      <c r="J343">
        <v>14.75</v>
      </c>
      <c r="K343">
        <v>10.75</v>
      </c>
      <c r="L343">
        <v>2.5693000000000001</v>
      </c>
      <c r="M343">
        <v>22.16</v>
      </c>
      <c r="S343">
        <v>27.9528</v>
      </c>
      <c r="T343">
        <v>14.763780000000001</v>
      </c>
      <c r="U343">
        <v>11.220470000000001</v>
      </c>
      <c r="V343">
        <v>2.6797300000000002</v>
      </c>
      <c r="W343">
        <v>23.148540000000001</v>
      </c>
      <c r="X343" s="2" t="s">
        <v>1701</v>
      </c>
      <c r="Z343" s="3" t="s">
        <v>1702</v>
      </c>
      <c r="AA343">
        <v>30</v>
      </c>
      <c r="AB343" s="1" t="s">
        <v>1700</v>
      </c>
      <c r="AC343" t="s">
        <v>38</v>
      </c>
    </row>
    <row r="344" spans="1:29" x14ac:dyDescent="0.25">
      <c r="A344" s="1" t="s">
        <v>1703</v>
      </c>
      <c r="B344" t="s">
        <v>1704</v>
      </c>
      <c r="C344" t="s">
        <v>1642</v>
      </c>
      <c r="D344" t="str">
        <f>HYPERLINK("http://image.bazic.com/2010.jpg","CLICK HERE")</f>
        <v>CLICK HERE</v>
      </c>
      <c r="E344" s="6">
        <v>2.99</v>
      </c>
      <c r="F344" s="7">
        <v>1.05</v>
      </c>
      <c r="G344" s="4">
        <v>144</v>
      </c>
      <c r="H344" s="5">
        <v>24</v>
      </c>
      <c r="I344">
        <v>15.5</v>
      </c>
      <c r="J344">
        <v>10.75</v>
      </c>
      <c r="K344">
        <v>16.5</v>
      </c>
      <c r="L344">
        <v>1.59104</v>
      </c>
      <c r="M344">
        <v>17.12</v>
      </c>
      <c r="N344" s="4">
        <v>10</v>
      </c>
      <c r="O344">
        <v>5</v>
      </c>
      <c r="P344">
        <v>7.5</v>
      </c>
      <c r="Q344">
        <v>0.21701000000000001</v>
      </c>
      <c r="R344" s="5">
        <v>2.64</v>
      </c>
      <c r="S344">
        <v>3.504</v>
      </c>
      <c r="T344">
        <v>0.90600000000000003</v>
      </c>
      <c r="U344">
        <v>7.165</v>
      </c>
      <c r="V344">
        <v>1.316E-2</v>
      </c>
      <c r="W344">
        <v>0.1</v>
      </c>
      <c r="X344" s="2" t="s">
        <v>1705</v>
      </c>
      <c r="Y344" s="1" t="s">
        <v>1706</v>
      </c>
      <c r="Z344" s="3" t="s">
        <v>1707</v>
      </c>
      <c r="AA344">
        <v>40</v>
      </c>
      <c r="AB344" s="1" t="s">
        <v>1643</v>
      </c>
      <c r="AC344" t="s">
        <v>38</v>
      </c>
    </row>
    <row r="345" spans="1:29" x14ac:dyDescent="0.25">
      <c r="A345" s="1" t="s">
        <v>1708</v>
      </c>
      <c r="B345" t="s">
        <v>1709</v>
      </c>
      <c r="C345" t="s">
        <v>1642</v>
      </c>
      <c r="D345" t="str">
        <f>HYPERLINK("http://image.bazic.com/2011.jpg","CLICK HERE")</f>
        <v>CLICK HERE</v>
      </c>
      <c r="E345" s="6">
        <v>2.99</v>
      </c>
      <c r="F345" s="7">
        <v>1.5</v>
      </c>
      <c r="G345" s="4">
        <v>144</v>
      </c>
      <c r="H345" s="5">
        <v>24</v>
      </c>
      <c r="I345">
        <v>26.25</v>
      </c>
      <c r="J345">
        <v>11</v>
      </c>
      <c r="K345">
        <v>16.75</v>
      </c>
      <c r="L345">
        <v>2.79894</v>
      </c>
      <c r="M345">
        <v>14.04</v>
      </c>
      <c r="N345" s="4">
        <v>9.75</v>
      </c>
      <c r="O345">
        <v>8.75</v>
      </c>
      <c r="P345">
        <v>8</v>
      </c>
      <c r="Q345">
        <v>0.39496999999999999</v>
      </c>
      <c r="R345" s="5">
        <v>2.1</v>
      </c>
      <c r="S345">
        <v>3.504</v>
      </c>
      <c r="T345">
        <v>1.575</v>
      </c>
      <c r="U345">
        <v>7.4409999999999998</v>
      </c>
      <c r="V345">
        <v>2.3769999999999999E-2</v>
      </c>
      <c r="W345">
        <v>0.08</v>
      </c>
      <c r="X345" s="2" t="s">
        <v>1710</v>
      </c>
      <c r="Y345" s="1" t="s">
        <v>1711</v>
      </c>
      <c r="Z345" s="3" t="s">
        <v>1712</v>
      </c>
      <c r="AA345">
        <v>24</v>
      </c>
      <c r="AB345" s="1" t="s">
        <v>1643</v>
      </c>
      <c r="AC345" t="s">
        <v>38</v>
      </c>
    </row>
    <row r="346" spans="1:29" x14ac:dyDescent="0.25">
      <c r="A346" s="1" t="s">
        <v>1713</v>
      </c>
      <c r="B346" t="s">
        <v>1714</v>
      </c>
      <c r="C346" t="s">
        <v>1715</v>
      </c>
      <c r="D346" t="str">
        <f>HYPERLINK("http://image.bazic.com/2012.jpg","CLICK HERE")</f>
        <v>CLICK HERE</v>
      </c>
      <c r="E346" s="6">
        <v>2.99</v>
      </c>
      <c r="F346" s="7">
        <v>1.2</v>
      </c>
      <c r="G346" s="4">
        <v>72</v>
      </c>
      <c r="H346" s="5">
        <v>24</v>
      </c>
      <c r="I346">
        <v>14</v>
      </c>
      <c r="J346">
        <v>14</v>
      </c>
      <c r="K346">
        <v>22</v>
      </c>
      <c r="L346">
        <v>2.4953699999999999</v>
      </c>
      <c r="M346">
        <v>31.1</v>
      </c>
      <c r="N346" s="4">
        <v>13</v>
      </c>
      <c r="O346">
        <v>13</v>
      </c>
      <c r="P346">
        <v>7</v>
      </c>
      <c r="Q346">
        <v>0.68461000000000005</v>
      </c>
      <c r="R346" s="5">
        <v>9.86</v>
      </c>
      <c r="S346">
        <v>4.6849999999999996</v>
      </c>
      <c r="T346">
        <v>1.772</v>
      </c>
      <c r="U346">
        <v>7.4409999999999998</v>
      </c>
      <c r="V346">
        <v>3.5749999999999997E-2</v>
      </c>
      <c r="W346">
        <v>0.49</v>
      </c>
      <c r="X346" s="2" t="s">
        <v>1716</v>
      </c>
      <c r="Y346" s="1" t="s">
        <v>1717</v>
      </c>
      <c r="Z346" s="3" t="s">
        <v>1718</v>
      </c>
      <c r="AA346">
        <v>27</v>
      </c>
      <c r="AB346" s="1" t="s">
        <v>1643</v>
      </c>
      <c r="AC346" t="s">
        <v>38</v>
      </c>
    </row>
    <row r="347" spans="1:29" x14ac:dyDescent="0.25">
      <c r="A347" s="1" t="s">
        <v>1719</v>
      </c>
      <c r="B347" t="s">
        <v>1720</v>
      </c>
      <c r="C347" t="s">
        <v>1715</v>
      </c>
      <c r="D347" t="str">
        <f>HYPERLINK("http://image.bazic.com/2013.jpg","CLICK HERE")</f>
        <v>CLICK HERE</v>
      </c>
      <c r="E347" s="6">
        <v>2.99</v>
      </c>
      <c r="F347" s="7">
        <v>1.2</v>
      </c>
      <c r="G347" s="4">
        <v>24</v>
      </c>
      <c r="I347">
        <v>13.25</v>
      </c>
      <c r="J347">
        <v>10.75</v>
      </c>
      <c r="K347">
        <v>7.5</v>
      </c>
      <c r="L347">
        <v>0.61821999999999999</v>
      </c>
      <c r="M347">
        <v>15.86</v>
      </c>
      <c r="S347">
        <v>1</v>
      </c>
      <c r="T347">
        <v>3</v>
      </c>
      <c r="U347">
        <v>7</v>
      </c>
      <c r="V347">
        <v>1.2149999999999999E-2</v>
      </c>
      <c r="W347">
        <v>0.62</v>
      </c>
      <c r="X347" s="2" t="s">
        <v>1721</v>
      </c>
      <c r="Z347" s="3" t="s">
        <v>1722</v>
      </c>
      <c r="AA347">
        <v>84</v>
      </c>
      <c r="AB347" s="1" t="s">
        <v>1643</v>
      </c>
      <c r="AC347" t="s">
        <v>38</v>
      </c>
    </row>
    <row r="348" spans="1:29" x14ac:dyDescent="0.25">
      <c r="A348" s="1" t="s">
        <v>1723</v>
      </c>
      <c r="B348" t="s">
        <v>1724</v>
      </c>
      <c r="C348" t="s">
        <v>1715</v>
      </c>
      <c r="D348" t="str">
        <f>HYPERLINK("http://image.bazic.com/2014.jpg","CLICK HERE")</f>
        <v>CLICK HERE</v>
      </c>
      <c r="E348" s="6">
        <v>1.99</v>
      </c>
      <c r="F348" s="7">
        <v>0.85</v>
      </c>
      <c r="G348" s="4">
        <v>48</v>
      </c>
      <c r="I348">
        <v>15.25</v>
      </c>
      <c r="J348">
        <v>11.25</v>
      </c>
      <c r="K348">
        <v>6.75</v>
      </c>
      <c r="L348">
        <v>0.67017000000000004</v>
      </c>
      <c r="M348">
        <v>16.54</v>
      </c>
      <c r="S348">
        <v>2.5</v>
      </c>
      <c r="T348">
        <v>1.25</v>
      </c>
      <c r="U348">
        <v>5.75</v>
      </c>
      <c r="V348">
        <v>1.04E-2</v>
      </c>
      <c r="W348">
        <v>0.32</v>
      </c>
      <c r="X348" s="2" t="s">
        <v>1725</v>
      </c>
      <c r="Z348" s="3" t="s">
        <v>1726</v>
      </c>
      <c r="AA348">
        <v>70</v>
      </c>
      <c r="AB348" s="1" t="s">
        <v>1643</v>
      </c>
      <c r="AC348" t="s">
        <v>38</v>
      </c>
    </row>
    <row r="349" spans="1:29" x14ac:dyDescent="0.25">
      <c r="A349" s="1" t="s">
        <v>1727</v>
      </c>
      <c r="B349" t="s">
        <v>1728</v>
      </c>
      <c r="C349" t="s">
        <v>1715</v>
      </c>
      <c r="D349" t="str">
        <f>HYPERLINK("http://image.bazic.com/2019.jpg","CLICK HERE")</f>
        <v>CLICK HERE</v>
      </c>
      <c r="E349" s="6">
        <v>19.899999999999999</v>
      </c>
      <c r="F349" s="7">
        <v>14.85</v>
      </c>
      <c r="G349" s="4">
        <v>2</v>
      </c>
      <c r="I349">
        <v>12.5</v>
      </c>
      <c r="J349">
        <v>6.5</v>
      </c>
      <c r="K349">
        <v>12.5</v>
      </c>
      <c r="L349">
        <v>0.58774999999999999</v>
      </c>
      <c r="M349">
        <v>17.899999999999999</v>
      </c>
      <c r="S349">
        <v>6</v>
      </c>
      <c r="T349">
        <v>11.75</v>
      </c>
      <c r="U349">
        <v>6</v>
      </c>
      <c r="V349">
        <v>0.24479000000000001</v>
      </c>
      <c r="W349">
        <v>8.64</v>
      </c>
      <c r="X349" s="2" t="s">
        <v>1729</v>
      </c>
      <c r="Z349" s="3" t="s">
        <v>1730</v>
      </c>
      <c r="AA349">
        <v>84</v>
      </c>
      <c r="AB349" s="1" t="s">
        <v>1643</v>
      </c>
      <c r="AC349" t="s">
        <v>38</v>
      </c>
    </row>
    <row r="350" spans="1:29" x14ac:dyDescent="0.25">
      <c r="A350" s="1" t="s">
        <v>1731</v>
      </c>
      <c r="B350" t="s">
        <v>1732</v>
      </c>
      <c r="C350" t="s">
        <v>1715</v>
      </c>
      <c r="D350" t="str">
        <f>HYPERLINK("http://image.bazic.com/2022.jpg","CLICK HERE")</f>
        <v>CLICK HERE</v>
      </c>
      <c r="E350" s="6">
        <v>2.99</v>
      </c>
      <c r="F350" s="7">
        <v>1.2</v>
      </c>
      <c r="G350" s="4">
        <v>144</v>
      </c>
      <c r="H350" s="5">
        <v>24</v>
      </c>
      <c r="I350">
        <v>22</v>
      </c>
      <c r="J350">
        <v>10.25</v>
      </c>
      <c r="K350">
        <v>14</v>
      </c>
      <c r="L350">
        <v>1.82697</v>
      </c>
      <c r="M350">
        <v>28.94</v>
      </c>
      <c r="N350" s="4">
        <v>9</v>
      </c>
      <c r="O350">
        <v>7</v>
      </c>
      <c r="P350">
        <v>6.5</v>
      </c>
      <c r="Q350">
        <v>0.23698</v>
      </c>
      <c r="R350" s="5">
        <v>4.62</v>
      </c>
      <c r="S350">
        <v>3.6869999999999998</v>
      </c>
      <c r="T350">
        <v>1</v>
      </c>
      <c r="U350">
        <v>6.1870000000000003</v>
      </c>
      <c r="V350">
        <v>1.32E-2</v>
      </c>
      <c r="W350">
        <v>0.18</v>
      </c>
      <c r="X350" s="2" t="s">
        <v>1733</v>
      </c>
      <c r="Y350" s="1" t="s">
        <v>1734</v>
      </c>
      <c r="Z350" s="3" t="s">
        <v>1735</v>
      </c>
      <c r="AA350">
        <v>40</v>
      </c>
      <c r="AB350" s="1" t="s">
        <v>1643</v>
      </c>
      <c r="AC350" t="s">
        <v>38</v>
      </c>
    </row>
    <row r="351" spans="1:29" x14ac:dyDescent="0.25">
      <c r="A351" s="1" t="s">
        <v>1736</v>
      </c>
      <c r="B351" t="s">
        <v>1737</v>
      </c>
      <c r="C351" t="s">
        <v>1715</v>
      </c>
      <c r="D351" t="str">
        <f>HYPERLINK("http://image.bazic.com/2023.jpg","CLICK HERE")</f>
        <v>CLICK HERE</v>
      </c>
      <c r="E351" s="6">
        <v>2.99</v>
      </c>
      <c r="F351" s="7">
        <v>1.2</v>
      </c>
      <c r="G351" s="4">
        <v>144</v>
      </c>
      <c r="H351" s="5">
        <v>24</v>
      </c>
      <c r="I351">
        <v>17.75</v>
      </c>
      <c r="J351">
        <v>9.5</v>
      </c>
      <c r="K351">
        <v>17</v>
      </c>
      <c r="L351">
        <v>1.65893</v>
      </c>
      <c r="M351">
        <v>29.42</v>
      </c>
      <c r="N351" s="4">
        <v>8.75</v>
      </c>
      <c r="O351">
        <v>8.5</v>
      </c>
      <c r="P351">
        <v>5.25</v>
      </c>
      <c r="Q351">
        <v>0.22597</v>
      </c>
      <c r="R351" s="5">
        <v>4.74</v>
      </c>
      <c r="S351">
        <v>4.7240000000000002</v>
      </c>
      <c r="T351">
        <v>0.90600000000000003</v>
      </c>
      <c r="U351">
        <v>5.7089999999999996</v>
      </c>
      <c r="V351">
        <v>1.414E-2</v>
      </c>
      <c r="W351">
        <v>0.1875</v>
      </c>
      <c r="X351" s="2" t="s">
        <v>1738</v>
      </c>
      <c r="Y351" s="1" t="s">
        <v>1739</v>
      </c>
      <c r="Z351" s="3" t="s">
        <v>1740</v>
      </c>
      <c r="AA351">
        <v>40</v>
      </c>
      <c r="AB351" s="1" t="s">
        <v>1643</v>
      </c>
      <c r="AC351" t="s">
        <v>38</v>
      </c>
    </row>
    <row r="352" spans="1:29" x14ac:dyDescent="0.25">
      <c r="A352" s="1" t="s">
        <v>1741</v>
      </c>
      <c r="B352" t="s">
        <v>1742</v>
      </c>
      <c r="C352" t="s">
        <v>1715</v>
      </c>
      <c r="D352" t="str">
        <f>HYPERLINK("http://image.bazic.com/2024.jpg","CLICK HERE")</f>
        <v>CLICK HERE</v>
      </c>
      <c r="E352" s="6">
        <v>2.99</v>
      </c>
      <c r="F352" s="7">
        <v>1.2</v>
      </c>
      <c r="G352" s="4">
        <v>144</v>
      </c>
      <c r="H352" s="5">
        <v>24</v>
      </c>
      <c r="I352">
        <v>22.25</v>
      </c>
      <c r="J352">
        <v>19</v>
      </c>
      <c r="K352">
        <v>11.25</v>
      </c>
      <c r="L352">
        <v>2.7522799999999998</v>
      </c>
      <c r="M352">
        <v>49.88</v>
      </c>
      <c r="N352" s="4">
        <v>8.75</v>
      </c>
      <c r="O352">
        <v>7.75</v>
      </c>
      <c r="P352">
        <v>10.25</v>
      </c>
      <c r="Q352">
        <v>0.40223999999999999</v>
      </c>
      <c r="R352" s="5">
        <v>8</v>
      </c>
      <c r="S352">
        <v>3.74</v>
      </c>
      <c r="T352">
        <v>1.181</v>
      </c>
      <c r="U352">
        <v>6.6929999999999996</v>
      </c>
      <c r="V352">
        <v>1.711E-2</v>
      </c>
      <c r="W352">
        <v>0.30625000000000002</v>
      </c>
      <c r="X352" s="2" t="s">
        <v>1743</v>
      </c>
      <c r="Y352" s="1" t="s">
        <v>1744</v>
      </c>
      <c r="Z352" s="3" t="s">
        <v>1745</v>
      </c>
      <c r="AA352">
        <v>24</v>
      </c>
      <c r="AB352" s="1" t="s">
        <v>1643</v>
      </c>
      <c r="AC352" t="s">
        <v>38</v>
      </c>
    </row>
    <row r="353" spans="1:29" x14ac:dyDescent="0.25">
      <c r="A353" s="1" t="s">
        <v>1746</v>
      </c>
      <c r="B353" t="s">
        <v>1747</v>
      </c>
      <c r="C353" t="s">
        <v>1715</v>
      </c>
      <c r="D353" t="str">
        <f>HYPERLINK("http://image.bazic.com/2025.jpg","CLICK HERE")</f>
        <v>CLICK HERE</v>
      </c>
      <c r="E353" s="6">
        <v>2.99</v>
      </c>
      <c r="F353" s="7">
        <v>1.1499999999999999</v>
      </c>
      <c r="G353" s="4">
        <v>144</v>
      </c>
      <c r="H353" s="5">
        <v>24</v>
      </c>
      <c r="I353">
        <v>21.75</v>
      </c>
      <c r="J353">
        <v>20.75</v>
      </c>
      <c r="K353">
        <v>9.25</v>
      </c>
      <c r="L353">
        <v>2.41588</v>
      </c>
      <c r="M353">
        <v>43.16</v>
      </c>
      <c r="N353" s="4">
        <v>10</v>
      </c>
      <c r="O353">
        <v>7</v>
      </c>
      <c r="P353">
        <v>8.75</v>
      </c>
      <c r="Q353">
        <v>0.35446</v>
      </c>
      <c r="R353" s="5">
        <v>6.86</v>
      </c>
      <c r="S353">
        <v>4.25</v>
      </c>
      <c r="T353">
        <v>1</v>
      </c>
      <c r="U353">
        <v>6.1870000000000003</v>
      </c>
      <c r="V353">
        <v>1.5219999999999999E-2</v>
      </c>
      <c r="W353">
        <v>0.28749999999999998</v>
      </c>
      <c r="X353" s="2" t="s">
        <v>1748</v>
      </c>
      <c r="Y353" s="1" t="s">
        <v>1749</v>
      </c>
      <c r="Z353" s="3" t="s">
        <v>1750</v>
      </c>
      <c r="AA353">
        <v>28</v>
      </c>
      <c r="AB353" s="1" t="s">
        <v>1643</v>
      </c>
      <c r="AC353" t="s">
        <v>38</v>
      </c>
    </row>
    <row r="354" spans="1:29" x14ac:dyDescent="0.25">
      <c r="A354" s="1" t="s">
        <v>1751</v>
      </c>
      <c r="B354" t="s">
        <v>1752</v>
      </c>
      <c r="C354" t="s">
        <v>1715</v>
      </c>
      <c r="D354" t="str">
        <f>HYPERLINK("http://image.bazic.com/2028.jpg","CLICK HERE")</f>
        <v>CLICK HERE</v>
      </c>
      <c r="E354" s="6">
        <v>2.99</v>
      </c>
      <c r="F354" s="7">
        <v>1.05</v>
      </c>
      <c r="G354" s="4">
        <v>72</v>
      </c>
      <c r="H354" s="5">
        <v>24</v>
      </c>
      <c r="I354">
        <v>15</v>
      </c>
      <c r="J354">
        <v>10.5</v>
      </c>
      <c r="K354">
        <v>15.5</v>
      </c>
      <c r="L354">
        <v>1.41276</v>
      </c>
      <c r="M354">
        <v>26.22</v>
      </c>
      <c r="N354" s="4">
        <v>14</v>
      </c>
      <c r="O354">
        <v>10</v>
      </c>
      <c r="P354">
        <v>4.75</v>
      </c>
      <c r="Q354">
        <v>0.38484000000000002</v>
      </c>
      <c r="R354" s="5">
        <v>8.3800000000000008</v>
      </c>
      <c r="S354">
        <v>4.2130000000000001</v>
      </c>
      <c r="T354">
        <v>0.98399999999999999</v>
      </c>
      <c r="U354">
        <v>8.1890000000000001</v>
      </c>
      <c r="V354">
        <v>1.9650000000000001E-2</v>
      </c>
      <c r="W354">
        <v>0.34</v>
      </c>
      <c r="X354" s="2" t="s">
        <v>1753</v>
      </c>
      <c r="Y354" s="1" t="s">
        <v>1754</v>
      </c>
      <c r="Z354" s="3" t="s">
        <v>1755</v>
      </c>
      <c r="AA354">
        <v>40</v>
      </c>
      <c r="AB354" s="1" t="s">
        <v>1643</v>
      </c>
      <c r="AC354" t="s">
        <v>38</v>
      </c>
    </row>
    <row r="355" spans="1:29" x14ac:dyDescent="0.25">
      <c r="A355" s="1" t="s">
        <v>1756</v>
      </c>
      <c r="B355" t="s">
        <v>1757</v>
      </c>
      <c r="C355" t="s">
        <v>1758</v>
      </c>
      <c r="D355" t="str">
        <f>HYPERLINK("http://image.bazic.com/203.jpg","CLICK HERE")</f>
        <v>CLICK HERE</v>
      </c>
      <c r="E355" s="6">
        <v>1.99</v>
      </c>
      <c r="F355" s="7">
        <v>0.89</v>
      </c>
      <c r="G355" s="4">
        <v>144</v>
      </c>
      <c r="H355" s="5">
        <v>24</v>
      </c>
      <c r="I355">
        <v>19.75</v>
      </c>
      <c r="J355">
        <v>11</v>
      </c>
      <c r="K355">
        <v>12.75</v>
      </c>
      <c r="L355">
        <v>1.60297</v>
      </c>
      <c r="M355">
        <v>30.28</v>
      </c>
      <c r="N355" s="4">
        <v>10</v>
      </c>
      <c r="O355">
        <v>9.5</v>
      </c>
      <c r="P355">
        <v>4</v>
      </c>
      <c r="Q355">
        <v>0.21990999999999999</v>
      </c>
      <c r="R355" s="5">
        <v>4.82</v>
      </c>
      <c r="S355">
        <v>3.25</v>
      </c>
      <c r="T355">
        <v>1</v>
      </c>
      <c r="U355">
        <v>5.5</v>
      </c>
      <c r="V355">
        <v>1.034E-2</v>
      </c>
      <c r="W355">
        <v>0.18</v>
      </c>
      <c r="X355" s="2" t="s">
        <v>1759</v>
      </c>
      <c r="Y355" s="1" t="s">
        <v>1760</v>
      </c>
      <c r="Z355" s="3" t="s">
        <v>1761</v>
      </c>
      <c r="AA355">
        <v>40</v>
      </c>
      <c r="AB355" s="1" t="s">
        <v>1391</v>
      </c>
      <c r="AC355" t="s">
        <v>38</v>
      </c>
    </row>
    <row r="356" spans="1:29" x14ac:dyDescent="0.25">
      <c r="A356" s="1" t="s">
        <v>1762</v>
      </c>
      <c r="B356" t="s">
        <v>1763</v>
      </c>
      <c r="C356" t="s">
        <v>1642</v>
      </c>
      <c r="D356" t="str">
        <f>HYPERLINK("http://image.bazic.com/2030.jpg","CLICK HERE")</f>
        <v>CLICK HERE</v>
      </c>
      <c r="E356" s="6">
        <v>2.99</v>
      </c>
      <c r="F356" s="7">
        <v>1.2</v>
      </c>
      <c r="G356" s="4">
        <v>72</v>
      </c>
      <c r="H356" s="5">
        <v>12</v>
      </c>
      <c r="I356">
        <v>15.25</v>
      </c>
      <c r="J356">
        <v>7</v>
      </c>
      <c r="K356">
        <v>13.25</v>
      </c>
      <c r="L356">
        <v>0.81854000000000005</v>
      </c>
      <c r="M356">
        <v>18.440000000000001</v>
      </c>
      <c r="N356" s="4">
        <v>6.5</v>
      </c>
      <c r="O356">
        <v>4.75</v>
      </c>
      <c r="P356">
        <v>6.25</v>
      </c>
      <c r="Q356">
        <v>0.11167000000000001</v>
      </c>
      <c r="R356" s="5">
        <v>2.96</v>
      </c>
      <c r="S356">
        <v>1.75</v>
      </c>
      <c r="T356">
        <v>1.75</v>
      </c>
      <c r="U356">
        <v>6.25</v>
      </c>
      <c r="V356">
        <v>1.0189999999999999E-2</v>
      </c>
      <c r="W356">
        <v>0.24</v>
      </c>
      <c r="X356" s="2" t="s">
        <v>1764</v>
      </c>
      <c r="Y356" s="1" t="s">
        <v>1765</v>
      </c>
      <c r="Z356" s="3" t="s">
        <v>1766</v>
      </c>
      <c r="AA356">
        <v>75</v>
      </c>
      <c r="AB356" s="1" t="s">
        <v>1643</v>
      </c>
      <c r="AC356" t="s">
        <v>38</v>
      </c>
    </row>
    <row r="357" spans="1:29" x14ac:dyDescent="0.25">
      <c r="A357" s="1" t="s">
        <v>1767</v>
      </c>
      <c r="B357" t="s">
        <v>1768</v>
      </c>
      <c r="C357" t="s">
        <v>1758</v>
      </c>
      <c r="D357" t="str">
        <f>HYPERLINK("http://image.bazic.com/204.jpg","CLICK HERE")</f>
        <v>CLICK HERE</v>
      </c>
      <c r="E357" s="6">
        <v>1.99</v>
      </c>
      <c r="F357" s="7">
        <v>0.89</v>
      </c>
      <c r="G357" s="4">
        <v>72</v>
      </c>
      <c r="H357" s="5">
        <v>24</v>
      </c>
      <c r="I357">
        <v>11.25</v>
      </c>
      <c r="J357">
        <v>9</v>
      </c>
      <c r="K357">
        <v>18.5</v>
      </c>
      <c r="L357">
        <v>1.08399</v>
      </c>
      <c r="M357">
        <v>18.579999999999998</v>
      </c>
      <c r="N357" s="4">
        <v>10.75</v>
      </c>
      <c r="O357">
        <v>8.25</v>
      </c>
      <c r="P357">
        <v>6</v>
      </c>
      <c r="Q357">
        <v>0.30793999999999999</v>
      </c>
      <c r="R357" s="5">
        <v>5.88</v>
      </c>
      <c r="S357">
        <v>3.625</v>
      </c>
      <c r="T357">
        <v>1.75</v>
      </c>
      <c r="U357">
        <v>4.25</v>
      </c>
      <c r="V357">
        <v>1.5599999999999999E-2</v>
      </c>
      <c r="W357">
        <v>0.24</v>
      </c>
      <c r="X357" s="2" t="s">
        <v>1769</v>
      </c>
      <c r="Y357" s="1" t="s">
        <v>1770</v>
      </c>
      <c r="Z357" s="3" t="s">
        <v>1771</v>
      </c>
      <c r="AA357">
        <v>68</v>
      </c>
      <c r="AB357" s="1" t="s">
        <v>1391</v>
      </c>
      <c r="AC357" t="s">
        <v>38</v>
      </c>
    </row>
    <row r="358" spans="1:29" x14ac:dyDescent="0.25">
      <c r="A358" s="1" t="s">
        <v>1772</v>
      </c>
      <c r="B358" t="s">
        <v>1773</v>
      </c>
      <c r="C358" t="s">
        <v>1715</v>
      </c>
      <c r="D358" t="str">
        <f>HYPERLINK("http://image.bazic.com/2041.jpg","CLICK HERE")</f>
        <v>CLICK HERE</v>
      </c>
      <c r="E358" s="6">
        <v>0.99</v>
      </c>
      <c r="F358" s="7">
        <v>0.25</v>
      </c>
      <c r="G358" s="4">
        <v>600</v>
      </c>
      <c r="H358" s="5">
        <v>30</v>
      </c>
      <c r="I358">
        <v>21.5</v>
      </c>
      <c r="J358">
        <v>11</v>
      </c>
      <c r="K358">
        <v>7.75</v>
      </c>
      <c r="L358">
        <v>1.0606899999999999</v>
      </c>
      <c r="M358">
        <v>26.78</v>
      </c>
      <c r="N358" s="4">
        <v>4</v>
      </c>
      <c r="O358">
        <v>4.75</v>
      </c>
      <c r="P358">
        <v>3.5</v>
      </c>
      <c r="Q358">
        <v>3.848E-2</v>
      </c>
      <c r="R358" s="5">
        <v>1.28</v>
      </c>
      <c r="S358">
        <v>0.75</v>
      </c>
      <c r="T358">
        <v>3.125</v>
      </c>
      <c r="U358">
        <v>0.75</v>
      </c>
      <c r="V358">
        <v>1.0200000000000001E-3</v>
      </c>
      <c r="W358">
        <v>4.2000000000000003E-2</v>
      </c>
      <c r="X358" s="2" t="s">
        <v>1774</v>
      </c>
      <c r="Y358" s="1" t="s">
        <v>1775</v>
      </c>
      <c r="Z358" s="3" t="s">
        <v>1776</v>
      </c>
      <c r="AA358">
        <v>48</v>
      </c>
      <c r="AB358" s="1" t="s">
        <v>1643</v>
      </c>
      <c r="AC358" t="s">
        <v>38</v>
      </c>
    </row>
    <row r="359" spans="1:29" x14ac:dyDescent="0.25">
      <c r="A359" s="1" t="s">
        <v>1777</v>
      </c>
      <c r="B359" t="s">
        <v>1778</v>
      </c>
      <c r="C359" t="s">
        <v>1715</v>
      </c>
      <c r="D359" t="str">
        <f>HYPERLINK("http://image.bazic.com/2042.jpg","CLICK HERE")</f>
        <v>CLICK HERE</v>
      </c>
      <c r="E359" s="6">
        <v>2.99</v>
      </c>
      <c r="F359" s="7">
        <v>1.05</v>
      </c>
      <c r="G359" s="4">
        <v>144</v>
      </c>
      <c r="H359" s="5">
        <v>24</v>
      </c>
      <c r="I359">
        <v>17.75</v>
      </c>
      <c r="J359">
        <v>9.75</v>
      </c>
      <c r="K359">
        <v>16.5</v>
      </c>
      <c r="L359">
        <v>1.6525099999999999</v>
      </c>
      <c r="M359">
        <v>29.18</v>
      </c>
      <c r="N359" s="4">
        <v>9</v>
      </c>
      <c r="O359">
        <v>8.5</v>
      </c>
      <c r="P359">
        <v>5.25</v>
      </c>
      <c r="Q359">
        <v>0.23241999999999999</v>
      </c>
      <c r="R359" s="5">
        <v>4.66</v>
      </c>
      <c r="S359">
        <v>4.6849999999999996</v>
      </c>
      <c r="T359">
        <v>0.86599999999999999</v>
      </c>
      <c r="U359">
        <v>5.6890000000000001</v>
      </c>
      <c r="V359">
        <v>1.336E-2</v>
      </c>
      <c r="W359">
        <v>0.19375000000000001</v>
      </c>
      <c r="X359" s="2" t="s">
        <v>1779</v>
      </c>
      <c r="Y359" s="1" t="s">
        <v>1780</v>
      </c>
      <c r="Z359" s="3" t="s">
        <v>1781</v>
      </c>
      <c r="AA359">
        <v>40</v>
      </c>
      <c r="AB359" s="1" t="s">
        <v>1643</v>
      </c>
      <c r="AC359" t="s">
        <v>38</v>
      </c>
    </row>
    <row r="360" spans="1:29" x14ac:dyDescent="0.25">
      <c r="A360" s="1" t="s">
        <v>1782</v>
      </c>
      <c r="B360" t="s">
        <v>1783</v>
      </c>
      <c r="C360" t="s">
        <v>1715</v>
      </c>
      <c r="D360" t="str">
        <f>HYPERLINK("http://image.bazic.com/2043.jpg","CLICK HERE")</f>
        <v>CLICK HERE</v>
      </c>
      <c r="E360" s="6">
        <v>2.99</v>
      </c>
      <c r="F360" s="7">
        <v>1.2</v>
      </c>
      <c r="G360" s="4">
        <v>144</v>
      </c>
      <c r="H360" s="5">
        <v>24</v>
      </c>
      <c r="I360">
        <v>18.25</v>
      </c>
      <c r="J360">
        <v>9.75</v>
      </c>
      <c r="K360">
        <v>18.25</v>
      </c>
      <c r="L360">
        <v>1.8792599999999999</v>
      </c>
      <c r="M360">
        <v>29.36</v>
      </c>
      <c r="N360" s="4">
        <v>8.75</v>
      </c>
      <c r="O360">
        <v>8.75</v>
      </c>
      <c r="P360">
        <v>5.75</v>
      </c>
      <c r="Q360">
        <v>0.25477</v>
      </c>
      <c r="R360" s="5">
        <v>4.68</v>
      </c>
      <c r="S360">
        <v>4.6849999999999996</v>
      </c>
      <c r="T360">
        <v>0.86599999999999999</v>
      </c>
      <c r="U360">
        <v>5.6890000000000001</v>
      </c>
      <c r="V360">
        <v>1.336E-2</v>
      </c>
      <c r="W360">
        <v>0.18</v>
      </c>
      <c r="X360" s="2" t="s">
        <v>1784</v>
      </c>
      <c r="Y360" s="1" t="s">
        <v>1785</v>
      </c>
      <c r="Z360" s="3" t="s">
        <v>1786</v>
      </c>
      <c r="AA360">
        <v>40</v>
      </c>
      <c r="AB360" s="1" t="s">
        <v>1643</v>
      </c>
      <c r="AC360" t="s">
        <v>38</v>
      </c>
    </row>
    <row r="361" spans="1:29" x14ac:dyDescent="0.25">
      <c r="A361" s="1" t="s">
        <v>1787</v>
      </c>
      <c r="B361" t="s">
        <v>1788</v>
      </c>
      <c r="C361" t="s">
        <v>1715</v>
      </c>
      <c r="D361" t="str">
        <f>HYPERLINK("http://image.bazic.com/2044.jpg","CLICK HERE")</f>
        <v>CLICK HERE</v>
      </c>
      <c r="E361" s="6">
        <v>2.99</v>
      </c>
      <c r="F361" s="7">
        <v>1.05</v>
      </c>
      <c r="G361" s="4">
        <v>48</v>
      </c>
      <c r="I361">
        <v>16.5</v>
      </c>
      <c r="J361">
        <v>11.5</v>
      </c>
      <c r="K361">
        <v>6.5</v>
      </c>
      <c r="L361">
        <v>0.71375999999999995</v>
      </c>
      <c r="M361">
        <v>19.079999999999998</v>
      </c>
      <c r="S361">
        <v>2.5</v>
      </c>
      <c r="T361">
        <v>1.5</v>
      </c>
      <c r="U361">
        <v>5.75</v>
      </c>
      <c r="V361">
        <v>1.248E-2</v>
      </c>
      <c r="W361">
        <v>0.36</v>
      </c>
      <c r="X361" s="2" t="s">
        <v>1789</v>
      </c>
      <c r="Z361" s="3" t="s">
        <v>1790</v>
      </c>
      <c r="AA361">
        <v>72</v>
      </c>
      <c r="AB361" s="1" t="s">
        <v>1643</v>
      </c>
      <c r="AC361" t="s">
        <v>38</v>
      </c>
    </row>
    <row r="362" spans="1:29" x14ac:dyDescent="0.25">
      <c r="A362" s="1" t="s">
        <v>1791</v>
      </c>
      <c r="B362" t="s">
        <v>1792</v>
      </c>
      <c r="C362" t="s">
        <v>1715</v>
      </c>
      <c r="D362" t="str">
        <f>HYPERLINK("http://image.bazic.com/2045.jpg","CLICK HERE")</f>
        <v>CLICK HERE</v>
      </c>
      <c r="E362" s="6">
        <v>19.899999999999999</v>
      </c>
      <c r="F362" s="7">
        <v>14.85</v>
      </c>
      <c r="G362" s="4">
        <v>2</v>
      </c>
      <c r="I362">
        <v>12.5</v>
      </c>
      <c r="J362">
        <v>6.5</v>
      </c>
      <c r="K362">
        <v>12.5</v>
      </c>
      <c r="L362">
        <v>0.58774999999999999</v>
      </c>
      <c r="M362">
        <v>17.600000000000001</v>
      </c>
      <c r="S362">
        <v>6</v>
      </c>
      <c r="T362">
        <v>11.75</v>
      </c>
      <c r="U362">
        <v>6</v>
      </c>
      <c r="V362">
        <v>0.24479000000000001</v>
      </c>
      <c r="W362">
        <v>8.8320000000000007</v>
      </c>
      <c r="X362" s="2" t="s">
        <v>1793</v>
      </c>
      <c r="Z362" s="3" t="s">
        <v>1794</v>
      </c>
      <c r="AA362">
        <v>84</v>
      </c>
      <c r="AB362" s="1" t="s">
        <v>1643</v>
      </c>
      <c r="AC362" t="s">
        <v>38</v>
      </c>
    </row>
    <row r="363" spans="1:29" x14ac:dyDescent="0.25">
      <c r="A363" s="1" t="s">
        <v>1795</v>
      </c>
      <c r="B363" t="s">
        <v>1796</v>
      </c>
      <c r="C363" t="s">
        <v>1715</v>
      </c>
      <c r="D363" t="str">
        <f>HYPERLINK("http://image.bazic.com/2046.jpg","CLICK HERE")</f>
        <v>CLICK HERE</v>
      </c>
      <c r="E363" s="6">
        <v>2.99</v>
      </c>
      <c r="F363" s="7">
        <v>1.1499999999999999</v>
      </c>
      <c r="G363" s="4">
        <v>24</v>
      </c>
      <c r="I363">
        <v>10.75</v>
      </c>
      <c r="J363">
        <v>8.75</v>
      </c>
      <c r="K363">
        <v>6.25</v>
      </c>
      <c r="L363">
        <v>0.34021000000000001</v>
      </c>
      <c r="M363">
        <v>9.3000000000000007</v>
      </c>
      <c r="S363">
        <v>2.5</v>
      </c>
      <c r="T363">
        <v>1.25</v>
      </c>
      <c r="U363">
        <v>5.75</v>
      </c>
      <c r="V363">
        <v>1.04E-2</v>
      </c>
      <c r="W363">
        <v>0.36</v>
      </c>
      <c r="X363" s="2" t="s">
        <v>1797</v>
      </c>
      <c r="Z363" s="3" t="s">
        <v>1798</v>
      </c>
      <c r="AA363">
        <v>152</v>
      </c>
      <c r="AB363" s="1" t="s">
        <v>1643</v>
      </c>
      <c r="AC363" t="s">
        <v>38</v>
      </c>
    </row>
    <row r="364" spans="1:29" x14ac:dyDescent="0.25">
      <c r="A364" s="1" t="s">
        <v>1799</v>
      </c>
      <c r="B364" t="s">
        <v>1800</v>
      </c>
      <c r="C364" t="s">
        <v>1758</v>
      </c>
      <c r="D364" t="str">
        <f>HYPERLINK("http://image.bazic.com/205.jpg","CLICK HERE")</f>
        <v>CLICK HERE</v>
      </c>
      <c r="E364" s="6">
        <v>1.99</v>
      </c>
      <c r="F364" s="7">
        <v>0.99</v>
      </c>
      <c r="G364" s="4">
        <v>72</v>
      </c>
      <c r="H364" s="5">
        <v>24</v>
      </c>
      <c r="I364">
        <v>11.25</v>
      </c>
      <c r="J364">
        <v>9</v>
      </c>
      <c r="K364">
        <v>18.75</v>
      </c>
      <c r="L364">
        <v>1.09863</v>
      </c>
      <c r="M364">
        <v>20.96</v>
      </c>
      <c r="N364" s="4">
        <v>10.5</v>
      </c>
      <c r="O364">
        <v>8.25</v>
      </c>
      <c r="P364">
        <v>6</v>
      </c>
      <c r="Q364">
        <v>0.30077999999999999</v>
      </c>
      <c r="R364" s="5">
        <v>6.66</v>
      </c>
      <c r="S364">
        <v>3.625</v>
      </c>
      <c r="T364">
        <v>1.75</v>
      </c>
      <c r="U364">
        <v>4.25</v>
      </c>
      <c r="V364">
        <v>1.5599999999999999E-2</v>
      </c>
      <c r="W364">
        <v>0.26</v>
      </c>
      <c r="X364" s="2" t="s">
        <v>1801</v>
      </c>
      <c r="Y364" s="1" t="s">
        <v>1802</v>
      </c>
      <c r="Z364" s="3" t="s">
        <v>1803</v>
      </c>
      <c r="AA364">
        <v>68</v>
      </c>
      <c r="AB364" s="1" t="s">
        <v>1391</v>
      </c>
      <c r="AC364" t="s">
        <v>38</v>
      </c>
    </row>
    <row r="365" spans="1:29" x14ac:dyDescent="0.25">
      <c r="A365" s="1" t="s">
        <v>1804</v>
      </c>
      <c r="B365" t="s">
        <v>1805</v>
      </c>
      <c r="C365" t="s">
        <v>1715</v>
      </c>
      <c r="D365" t="str">
        <f>HYPERLINK("http://image.bazic.com/2050.jpg","CLICK HERE")</f>
        <v>CLICK HERE</v>
      </c>
      <c r="E365" s="6">
        <v>2.99</v>
      </c>
      <c r="F365" s="7">
        <v>1.05</v>
      </c>
      <c r="G365" s="4">
        <v>144</v>
      </c>
      <c r="H365" s="5">
        <v>24</v>
      </c>
      <c r="I365">
        <v>18</v>
      </c>
      <c r="J365">
        <v>9.5</v>
      </c>
      <c r="K365">
        <v>17.25</v>
      </c>
      <c r="L365">
        <v>1.70703</v>
      </c>
      <c r="M365">
        <v>29.64</v>
      </c>
      <c r="N365" s="4">
        <v>8.75</v>
      </c>
      <c r="O365">
        <v>8.5</v>
      </c>
      <c r="P365">
        <v>5.5</v>
      </c>
      <c r="Q365">
        <v>0.23673</v>
      </c>
      <c r="R365" s="5">
        <v>4.76</v>
      </c>
      <c r="S365">
        <v>4.75</v>
      </c>
      <c r="T365">
        <v>0.75</v>
      </c>
      <c r="U365">
        <v>5.75</v>
      </c>
      <c r="V365">
        <v>1.1860000000000001E-2</v>
      </c>
      <c r="W365">
        <v>0.18</v>
      </c>
      <c r="X365" s="2" t="s">
        <v>1806</v>
      </c>
      <c r="Y365" s="1" t="s">
        <v>1807</v>
      </c>
      <c r="Z365" s="3" t="s">
        <v>1808</v>
      </c>
      <c r="AA365">
        <v>40</v>
      </c>
      <c r="AB365" s="1" t="s">
        <v>1643</v>
      </c>
      <c r="AC365" t="s">
        <v>38</v>
      </c>
    </row>
    <row r="366" spans="1:29" x14ac:dyDescent="0.25">
      <c r="A366" s="1" t="s">
        <v>1809</v>
      </c>
      <c r="B366" t="s">
        <v>1810</v>
      </c>
      <c r="C366" t="s">
        <v>1715</v>
      </c>
      <c r="D366" t="str">
        <f>HYPERLINK("http://image.bazic.com/2051.jpg","CLICK HERE")</f>
        <v>CLICK HERE</v>
      </c>
      <c r="E366" s="6">
        <v>2.99</v>
      </c>
      <c r="F366" s="7">
        <v>1.05</v>
      </c>
      <c r="G366" s="4">
        <v>144</v>
      </c>
      <c r="H366" s="5">
        <v>24</v>
      </c>
      <c r="I366">
        <v>22</v>
      </c>
      <c r="J366">
        <v>10</v>
      </c>
      <c r="K366">
        <v>14.25</v>
      </c>
      <c r="L366">
        <v>1.8142400000000001</v>
      </c>
      <c r="M366">
        <v>29.52</v>
      </c>
      <c r="N366" s="4">
        <v>9</v>
      </c>
      <c r="O366">
        <v>7</v>
      </c>
      <c r="P366">
        <v>6.5</v>
      </c>
      <c r="Q366">
        <v>0.23698</v>
      </c>
      <c r="R366" s="5">
        <v>4.7</v>
      </c>
      <c r="S366">
        <v>3.75</v>
      </c>
      <c r="T366">
        <v>1.25</v>
      </c>
      <c r="U366">
        <v>6.25</v>
      </c>
      <c r="V366">
        <v>1.695E-2</v>
      </c>
      <c r="W366">
        <v>0.18124999999999999</v>
      </c>
      <c r="X366" s="2" t="s">
        <v>1811</v>
      </c>
      <c r="Y366" s="1" t="s">
        <v>1812</v>
      </c>
      <c r="Z366" s="3" t="s">
        <v>1813</v>
      </c>
      <c r="AA366">
        <v>40</v>
      </c>
      <c r="AB366" s="1" t="s">
        <v>1643</v>
      </c>
      <c r="AC366" t="s">
        <v>38</v>
      </c>
    </row>
    <row r="367" spans="1:29" x14ac:dyDescent="0.25">
      <c r="A367" s="1" t="s">
        <v>1814</v>
      </c>
      <c r="B367" t="s">
        <v>1815</v>
      </c>
      <c r="C367" t="s">
        <v>1715</v>
      </c>
      <c r="D367" t="str">
        <f>HYPERLINK("http://image.bazic.com/2052.jpg","CLICK HERE")</f>
        <v>CLICK HERE</v>
      </c>
      <c r="E367" s="6">
        <v>2.99</v>
      </c>
      <c r="F367" s="7">
        <v>1.05</v>
      </c>
      <c r="G367" s="4">
        <v>144</v>
      </c>
      <c r="H367" s="5">
        <v>24</v>
      </c>
      <c r="I367">
        <v>21.75</v>
      </c>
      <c r="J367">
        <v>9</v>
      </c>
      <c r="K367">
        <v>15.5</v>
      </c>
      <c r="L367">
        <v>1.75586</v>
      </c>
      <c r="M367">
        <v>26.38</v>
      </c>
      <c r="N367" s="4">
        <v>8</v>
      </c>
      <c r="O367">
        <v>7</v>
      </c>
      <c r="P367">
        <v>7.25</v>
      </c>
      <c r="Q367">
        <v>0.23494999999999999</v>
      </c>
      <c r="R367" s="5">
        <v>4.2</v>
      </c>
      <c r="S367">
        <v>3</v>
      </c>
      <c r="T367">
        <v>1.25</v>
      </c>
      <c r="U367">
        <v>7</v>
      </c>
      <c r="V367">
        <v>1.519E-2</v>
      </c>
      <c r="W367">
        <v>0.16</v>
      </c>
      <c r="X367" s="2" t="s">
        <v>1816</v>
      </c>
      <c r="Y367" s="1" t="s">
        <v>1817</v>
      </c>
      <c r="Z367" s="3" t="s">
        <v>1818</v>
      </c>
      <c r="AA367">
        <v>45</v>
      </c>
      <c r="AB367" s="1" t="s">
        <v>1643</v>
      </c>
      <c r="AC367" t="s">
        <v>38</v>
      </c>
    </row>
    <row r="368" spans="1:29" x14ac:dyDescent="0.25">
      <c r="A368" s="1" t="s">
        <v>1819</v>
      </c>
      <c r="B368" t="s">
        <v>1820</v>
      </c>
      <c r="C368" t="s">
        <v>1715</v>
      </c>
      <c r="D368" t="str">
        <f>HYPERLINK("http://image.bazic.com/2053.jpg","CLICK HERE")</f>
        <v>CLICK HERE</v>
      </c>
      <c r="E368" s="6">
        <v>0.99</v>
      </c>
      <c r="F368" s="7">
        <v>0.28999999999999998</v>
      </c>
      <c r="G368" s="4">
        <v>288</v>
      </c>
      <c r="H368" s="5">
        <v>12</v>
      </c>
      <c r="I368">
        <v>11.5</v>
      </c>
      <c r="J368">
        <v>10.5</v>
      </c>
      <c r="K368">
        <v>7.5</v>
      </c>
      <c r="L368">
        <v>0.52408999999999994</v>
      </c>
      <c r="M368">
        <v>13.68</v>
      </c>
      <c r="N368" s="4">
        <v>5</v>
      </c>
      <c r="O368">
        <v>3.5</v>
      </c>
      <c r="P368">
        <v>1.75</v>
      </c>
      <c r="Q368">
        <v>1.772E-2</v>
      </c>
      <c r="R368" s="5">
        <v>0.54</v>
      </c>
      <c r="S368">
        <v>0.75</v>
      </c>
      <c r="T368">
        <v>3.375</v>
      </c>
      <c r="U368">
        <v>0.75</v>
      </c>
      <c r="V368">
        <v>1.1000000000000001E-3</v>
      </c>
      <c r="W368">
        <v>0.04</v>
      </c>
      <c r="X368" s="2" t="s">
        <v>1821</v>
      </c>
      <c r="Y368" s="1" t="s">
        <v>1822</v>
      </c>
      <c r="Z368" s="3" t="s">
        <v>1823</v>
      </c>
      <c r="AA368">
        <v>84</v>
      </c>
      <c r="AB368" s="1" t="s">
        <v>1643</v>
      </c>
      <c r="AC368" t="s">
        <v>38</v>
      </c>
    </row>
    <row r="369" spans="1:29" x14ac:dyDescent="0.25">
      <c r="A369" s="1" t="s">
        <v>1824</v>
      </c>
      <c r="B369" t="s">
        <v>1825</v>
      </c>
      <c r="C369" t="s">
        <v>1715</v>
      </c>
      <c r="D369" t="str">
        <f>HYPERLINK("http://image.bazic.com/2054.jpg","CLICK HERE")</f>
        <v>CLICK HERE</v>
      </c>
      <c r="E369" s="6">
        <v>0.99</v>
      </c>
      <c r="F369" s="7">
        <v>0.45</v>
      </c>
      <c r="G369" s="4">
        <v>288</v>
      </c>
      <c r="H369" s="5">
        <v>12</v>
      </c>
      <c r="I369">
        <v>12.75</v>
      </c>
      <c r="J369">
        <v>9</v>
      </c>
      <c r="K369">
        <v>13.25</v>
      </c>
      <c r="L369">
        <v>0.87988</v>
      </c>
      <c r="M369">
        <v>26.04</v>
      </c>
      <c r="N369" s="4">
        <v>4</v>
      </c>
      <c r="O369">
        <v>3.75</v>
      </c>
      <c r="P369">
        <v>3</v>
      </c>
      <c r="Q369">
        <v>2.6040000000000001E-2</v>
      </c>
      <c r="R369" s="5">
        <v>1.06</v>
      </c>
      <c r="S369">
        <v>1</v>
      </c>
      <c r="T369">
        <v>3.75</v>
      </c>
      <c r="U369">
        <v>1</v>
      </c>
      <c r="V369">
        <v>2.1700000000000001E-3</v>
      </c>
      <c r="W369">
        <v>0.08</v>
      </c>
      <c r="X369" s="2" t="s">
        <v>1826</v>
      </c>
      <c r="Y369" s="1" t="s">
        <v>1827</v>
      </c>
      <c r="Z369" s="3" t="s">
        <v>1828</v>
      </c>
      <c r="AA369">
        <v>80</v>
      </c>
      <c r="AB369" s="1" t="s">
        <v>1643</v>
      </c>
      <c r="AC369" t="s">
        <v>38</v>
      </c>
    </row>
    <row r="370" spans="1:29" x14ac:dyDescent="0.25">
      <c r="A370" s="1" t="s">
        <v>1829</v>
      </c>
      <c r="B370" t="s">
        <v>1830</v>
      </c>
      <c r="C370" t="s">
        <v>1715</v>
      </c>
      <c r="D370" t="str">
        <f>HYPERLINK("http://image.bazic.com/2055.jpg","CLICK HERE")</f>
        <v>CLICK HERE</v>
      </c>
      <c r="E370" s="6">
        <v>0.99</v>
      </c>
      <c r="F370" s="7">
        <v>0.28999999999999998</v>
      </c>
      <c r="G370" s="4">
        <v>288</v>
      </c>
      <c r="H370" s="5">
        <v>12</v>
      </c>
      <c r="I370">
        <v>11.5</v>
      </c>
      <c r="J370">
        <v>10.75</v>
      </c>
      <c r="K370">
        <v>7.5</v>
      </c>
      <c r="L370">
        <v>0.53656999999999999</v>
      </c>
      <c r="M370">
        <v>13.66</v>
      </c>
      <c r="N370" s="4">
        <v>5</v>
      </c>
      <c r="O370">
        <v>3.5</v>
      </c>
      <c r="P370">
        <v>1.75</v>
      </c>
      <c r="Q370">
        <v>1.772E-2</v>
      </c>
      <c r="R370" s="5">
        <v>0.54</v>
      </c>
      <c r="S370">
        <v>4.7240000000000002</v>
      </c>
      <c r="T370">
        <v>0.90600000000000003</v>
      </c>
      <c r="U370">
        <v>5.7089999999999996</v>
      </c>
      <c r="V370">
        <v>1.414E-2</v>
      </c>
      <c r="W370">
        <v>0.188</v>
      </c>
      <c r="X370" s="2" t="s">
        <v>1831</v>
      </c>
      <c r="Y370" s="1" t="s">
        <v>1832</v>
      </c>
      <c r="Z370" s="3" t="s">
        <v>1833</v>
      </c>
      <c r="AA370">
        <v>84</v>
      </c>
      <c r="AB370" s="1" t="s">
        <v>1643</v>
      </c>
      <c r="AC370" t="s">
        <v>38</v>
      </c>
    </row>
    <row r="371" spans="1:29" x14ac:dyDescent="0.25">
      <c r="A371" s="1" t="s">
        <v>1834</v>
      </c>
      <c r="B371" t="s">
        <v>1835</v>
      </c>
      <c r="C371" t="s">
        <v>1715</v>
      </c>
      <c r="D371" t="str">
        <f>HYPERLINK("http://image.bazic.com/2056.jpg","CLICK HERE")</f>
        <v>CLICK HERE</v>
      </c>
      <c r="E371" s="6">
        <v>2.99</v>
      </c>
      <c r="F371" s="7">
        <v>1.2</v>
      </c>
      <c r="G371" s="4">
        <v>144</v>
      </c>
      <c r="H371" s="5">
        <v>24</v>
      </c>
      <c r="I371">
        <v>17</v>
      </c>
      <c r="J371">
        <v>9.5</v>
      </c>
      <c r="K371">
        <v>18</v>
      </c>
      <c r="L371">
        <v>1.6822900000000001</v>
      </c>
      <c r="M371">
        <v>27.24</v>
      </c>
      <c r="N371" s="4">
        <v>8.75</v>
      </c>
      <c r="O371">
        <v>8</v>
      </c>
      <c r="P371">
        <v>5.75</v>
      </c>
      <c r="Q371">
        <v>0.23293</v>
      </c>
      <c r="R371" s="5">
        <v>4.3600000000000003</v>
      </c>
      <c r="S371">
        <v>4.6875</v>
      </c>
      <c r="T371">
        <v>0.6875</v>
      </c>
      <c r="U371">
        <v>5.75</v>
      </c>
      <c r="V371">
        <v>1.072E-2</v>
      </c>
      <c r="W371">
        <v>0.16</v>
      </c>
      <c r="X371" s="2" t="s">
        <v>1836</v>
      </c>
      <c r="Y371" s="1" t="s">
        <v>1837</v>
      </c>
      <c r="Z371" s="3" t="s">
        <v>1838</v>
      </c>
      <c r="AA371">
        <v>40</v>
      </c>
      <c r="AB371" s="1" t="s">
        <v>1643</v>
      </c>
      <c r="AC371" t="s">
        <v>38</v>
      </c>
    </row>
    <row r="372" spans="1:29" x14ac:dyDescent="0.25">
      <c r="A372" s="1" t="s">
        <v>1839</v>
      </c>
      <c r="B372" t="s">
        <v>1840</v>
      </c>
      <c r="C372" t="s">
        <v>1758</v>
      </c>
      <c r="D372" t="str">
        <f>HYPERLINK("http://image.bazic.com/206.jpg","CLICK HERE")</f>
        <v>CLICK HERE</v>
      </c>
      <c r="E372" s="6">
        <v>1.99</v>
      </c>
      <c r="F372" s="7">
        <v>0.89</v>
      </c>
      <c r="G372" s="4">
        <v>144</v>
      </c>
      <c r="H372" s="5">
        <v>24</v>
      </c>
      <c r="I372">
        <v>17</v>
      </c>
      <c r="J372">
        <v>11.5</v>
      </c>
      <c r="K372">
        <v>15.5</v>
      </c>
      <c r="L372">
        <v>1.75362</v>
      </c>
      <c r="M372">
        <v>18.079999999999998</v>
      </c>
      <c r="N372" s="4">
        <v>10.75</v>
      </c>
      <c r="O372">
        <v>8.25</v>
      </c>
      <c r="P372">
        <v>5</v>
      </c>
      <c r="Q372">
        <v>0.25662000000000001</v>
      </c>
      <c r="R372" s="5">
        <v>2.78</v>
      </c>
      <c r="S372">
        <v>3.625</v>
      </c>
      <c r="T372">
        <v>1.75</v>
      </c>
      <c r="U372">
        <v>4.25</v>
      </c>
      <c r="V372">
        <v>1.5599999999999999E-2</v>
      </c>
      <c r="W372">
        <v>0.1</v>
      </c>
      <c r="X372" s="2" t="s">
        <v>1842</v>
      </c>
      <c r="Y372" s="1" t="s">
        <v>1843</v>
      </c>
      <c r="Z372" s="3" t="s">
        <v>1844</v>
      </c>
      <c r="AA372">
        <v>36</v>
      </c>
      <c r="AB372" s="1" t="s">
        <v>1841</v>
      </c>
      <c r="AC372" t="s">
        <v>38</v>
      </c>
    </row>
    <row r="373" spans="1:29" x14ac:dyDescent="0.25">
      <c r="A373" s="1" t="s">
        <v>1845</v>
      </c>
      <c r="B373" t="s">
        <v>1846</v>
      </c>
      <c r="C373" t="s">
        <v>1758</v>
      </c>
      <c r="D373" t="str">
        <f>HYPERLINK("http://image.bazic.com/207.jpg","CLICK HERE")</f>
        <v>CLICK HERE</v>
      </c>
      <c r="E373" s="6">
        <v>1.99</v>
      </c>
      <c r="F373" s="7">
        <v>0.89</v>
      </c>
      <c r="G373" s="4">
        <v>144</v>
      </c>
      <c r="H373" s="5">
        <v>24</v>
      </c>
      <c r="I373">
        <v>17</v>
      </c>
      <c r="J373">
        <v>11.5</v>
      </c>
      <c r="K373">
        <v>15.5</v>
      </c>
      <c r="L373">
        <v>1.75362</v>
      </c>
      <c r="M373">
        <v>18.28</v>
      </c>
      <c r="N373" s="4">
        <v>10.75</v>
      </c>
      <c r="O373">
        <v>8.25</v>
      </c>
      <c r="P373">
        <v>4.25</v>
      </c>
      <c r="Q373">
        <v>0.21812999999999999</v>
      </c>
      <c r="R373" s="5">
        <v>2.82</v>
      </c>
      <c r="S373">
        <v>3.625</v>
      </c>
      <c r="T373">
        <v>1.75</v>
      </c>
      <c r="U373">
        <v>4.25</v>
      </c>
      <c r="V373">
        <v>1.5599999999999999E-2</v>
      </c>
      <c r="W373">
        <v>0.1</v>
      </c>
      <c r="X373" s="2" t="s">
        <v>1847</v>
      </c>
      <c r="Y373" s="1" t="s">
        <v>1848</v>
      </c>
      <c r="Z373" s="3" t="s">
        <v>1849</v>
      </c>
      <c r="AA373">
        <v>36</v>
      </c>
      <c r="AB373" s="1" t="s">
        <v>1841</v>
      </c>
      <c r="AC373" t="s">
        <v>38</v>
      </c>
    </row>
    <row r="374" spans="1:29" x14ac:dyDescent="0.25">
      <c r="A374" s="1" t="s">
        <v>1850</v>
      </c>
      <c r="B374" t="s">
        <v>1851</v>
      </c>
      <c r="C374" t="s">
        <v>1642</v>
      </c>
      <c r="D374" t="str">
        <f>HYPERLINK("http://image.bazic.com/2070.jpg","CLICK HERE")</f>
        <v>CLICK HERE</v>
      </c>
      <c r="E374" s="6">
        <v>1.99</v>
      </c>
      <c r="F374" s="7">
        <v>0.89</v>
      </c>
      <c r="G374" s="4">
        <v>48</v>
      </c>
      <c r="H374" s="5">
        <v>12</v>
      </c>
      <c r="I374">
        <v>14.5</v>
      </c>
      <c r="J374">
        <v>11.5</v>
      </c>
      <c r="K374">
        <v>6.75</v>
      </c>
      <c r="L374">
        <v>0.65137</v>
      </c>
      <c r="M374">
        <v>15.82</v>
      </c>
      <c r="N374" s="4">
        <v>7.4</v>
      </c>
      <c r="O374">
        <v>5.4</v>
      </c>
      <c r="P374">
        <v>6.1</v>
      </c>
      <c r="Q374">
        <v>0.14105999999999999</v>
      </c>
      <c r="R374" s="5">
        <v>3.84</v>
      </c>
      <c r="S374">
        <v>2.5</v>
      </c>
      <c r="T374">
        <v>1.25</v>
      </c>
      <c r="U374">
        <v>5.75</v>
      </c>
      <c r="V374">
        <v>1.04E-2</v>
      </c>
      <c r="W374">
        <v>0.31874999999999998</v>
      </c>
      <c r="X374" s="2" t="s">
        <v>1852</v>
      </c>
      <c r="Y374" s="1" t="s">
        <v>1853</v>
      </c>
      <c r="Z374" s="3" t="s">
        <v>1854</v>
      </c>
      <c r="AA374">
        <v>80</v>
      </c>
      <c r="AB374" s="1" t="s">
        <v>1643</v>
      </c>
      <c r="AC374" t="s">
        <v>38</v>
      </c>
    </row>
    <row r="375" spans="1:29" x14ac:dyDescent="0.25">
      <c r="A375" s="1" t="s">
        <v>1855</v>
      </c>
      <c r="B375" t="s">
        <v>1856</v>
      </c>
      <c r="C375" t="s">
        <v>1642</v>
      </c>
      <c r="D375" t="str">
        <f>HYPERLINK("http://image.bazic.com/2071.jpg","CLICK HERE")</f>
        <v>CLICK HERE</v>
      </c>
      <c r="E375" s="6">
        <v>2.99</v>
      </c>
      <c r="F375" s="7">
        <v>1.5</v>
      </c>
      <c r="G375" s="4">
        <v>24</v>
      </c>
      <c r="H375" s="5">
        <v>6</v>
      </c>
      <c r="I375">
        <v>13</v>
      </c>
      <c r="J375">
        <v>9.5</v>
      </c>
      <c r="K375">
        <v>8.25</v>
      </c>
      <c r="L375">
        <v>0.58962999999999999</v>
      </c>
      <c r="M375">
        <v>14.86</v>
      </c>
      <c r="N375" s="4">
        <v>6</v>
      </c>
      <c r="O375">
        <v>4.25</v>
      </c>
      <c r="P375">
        <v>7.75</v>
      </c>
      <c r="Q375">
        <v>0.11437</v>
      </c>
      <c r="R375" s="5">
        <v>3.56</v>
      </c>
      <c r="S375">
        <v>2</v>
      </c>
      <c r="T375">
        <v>2</v>
      </c>
      <c r="U375">
        <v>7.5</v>
      </c>
      <c r="V375">
        <v>1.736E-2</v>
      </c>
      <c r="W375">
        <v>0.57999999999999996</v>
      </c>
      <c r="X375" s="2" t="s">
        <v>1857</v>
      </c>
      <c r="Y375" s="1" t="s">
        <v>1858</v>
      </c>
      <c r="Z375" s="3" t="s">
        <v>1859</v>
      </c>
      <c r="AA375">
        <v>84</v>
      </c>
      <c r="AB375" s="1" t="s">
        <v>1643</v>
      </c>
      <c r="AC375" t="s">
        <v>38</v>
      </c>
    </row>
    <row r="376" spans="1:29" x14ac:dyDescent="0.25">
      <c r="A376" s="1" t="s">
        <v>1860</v>
      </c>
      <c r="B376" t="s">
        <v>1861</v>
      </c>
      <c r="C376" t="s">
        <v>1642</v>
      </c>
      <c r="D376" t="str">
        <f>HYPERLINK("http://image.bazic.com/2072.jpg","CLICK HERE")</f>
        <v>CLICK HERE</v>
      </c>
      <c r="E376" s="6">
        <v>5.99</v>
      </c>
      <c r="F376" s="7">
        <v>2.85</v>
      </c>
      <c r="G376" s="4">
        <v>12</v>
      </c>
      <c r="I376">
        <v>11</v>
      </c>
      <c r="J376">
        <v>8.25</v>
      </c>
      <c r="K376">
        <v>9.75</v>
      </c>
      <c r="L376">
        <v>0.51205000000000001</v>
      </c>
      <c r="M376">
        <v>14.22</v>
      </c>
      <c r="S376">
        <v>2.5</v>
      </c>
      <c r="T376">
        <v>2.5</v>
      </c>
      <c r="U376">
        <v>9</v>
      </c>
      <c r="V376">
        <v>3.2550000000000003E-2</v>
      </c>
      <c r="W376">
        <v>1.1200000000000001</v>
      </c>
      <c r="X376" s="2" t="s">
        <v>1862</v>
      </c>
      <c r="Z376" s="3" t="s">
        <v>1863</v>
      </c>
      <c r="AA376">
        <v>95</v>
      </c>
      <c r="AB376" s="1" t="s">
        <v>1643</v>
      </c>
      <c r="AC376" t="s">
        <v>38</v>
      </c>
    </row>
    <row r="377" spans="1:29" x14ac:dyDescent="0.25">
      <c r="A377" s="1" t="s">
        <v>1864</v>
      </c>
      <c r="B377" t="s">
        <v>1865</v>
      </c>
      <c r="C377" t="s">
        <v>1758</v>
      </c>
      <c r="D377" t="str">
        <f>HYPERLINK("http://image.bazic.com/208.jpg","CLICK HERE")</f>
        <v>CLICK HERE</v>
      </c>
      <c r="E377" s="6">
        <v>1.99</v>
      </c>
      <c r="F377" s="7">
        <v>0.89</v>
      </c>
      <c r="G377" s="4">
        <v>144</v>
      </c>
      <c r="H377" s="5">
        <v>24</v>
      </c>
      <c r="I377">
        <v>14.5</v>
      </c>
      <c r="J377">
        <v>14.5</v>
      </c>
      <c r="K377">
        <v>14.5</v>
      </c>
      <c r="L377">
        <v>1.7642500000000001</v>
      </c>
      <c r="M377">
        <v>17.739999999999998</v>
      </c>
      <c r="N377" s="4">
        <v>13.75</v>
      </c>
      <c r="O377">
        <v>4.5</v>
      </c>
      <c r="P377">
        <v>6.75</v>
      </c>
      <c r="Q377">
        <v>0.2417</v>
      </c>
      <c r="R377" s="5">
        <v>2.8</v>
      </c>
      <c r="S377">
        <v>3.5</v>
      </c>
      <c r="T377">
        <v>1.625</v>
      </c>
      <c r="U377">
        <v>4.25</v>
      </c>
      <c r="V377">
        <v>1.3990000000000001E-2</v>
      </c>
      <c r="W377">
        <v>0.11</v>
      </c>
      <c r="X377" s="2" t="s">
        <v>1866</v>
      </c>
      <c r="Y377" s="1" t="s">
        <v>1867</v>
      </c>
      <c r="Z377" s="3" t="s">
        <v>1868</v>
      </c>
      <c r="AA377">
        <v>63</v>
      </c>
      <c r="AB377" s="1" t="s">
        <v>1841</v>
      </c>
      <c r="AC377" t="s">
        <v>38</v>
      </c>
    </row>
    <row r="378" spans="1:29" x14ac:dyDescent="0.25">
      <c r="A378" s="1" t="s">
        <v>1869</v>
      </c>
      <c r="B378" t="s">
        <v>1870</v>
      </c>
      <c r="C378" t="s">
        <v>1642</v>
      </c>
      <c r="D378" t="str">
        <f>HYPERLINK("http://image.bazic.com/2080.jpg","CLICK HERE")</f>
        <v>CLICK HERE</v>
      </c>
      <c r="E378" s="6">
        <v>2.99</v>
      </c>
      <c r="F378" s="7">
        <v>1.2</v>
      </c>
      <c r="G378" s="4">
        <v>144</v>
      </c>
      <c r="H378" s="5">
        <v>24</v>
      </c>
      <c r="I378">
        <v>17.75</v>
      </c>
      <c r="J378">
        <v>9.75</v>
      </c>
      <c r="K378">
        <v>11.25</v>
      </c>
      <c r="L378">
        <v>1.1267100000000001</v>
      </c>
      <c r="M378">
        <v>10.54</v>
      </c>
      <c r="N378" s="4">
        <v>9</v>
      </c>
      <c r="O378">
        <v>8.5</v>
      </c>
      <c r="P378">
        <v>3.5</v>
      </c>
      <c r="Q378">
        <v>0.15495</v>
      </c>
      <c r="R378" s="5">
        <v>1.58</v>
      </c>
      <c r="S378">
        <v>3.3460000000000001</v>
      </c>
      <c r="T378">
        <v>0.90600000000000003</v>
      </c>
      <c r="U378">
        <v>6.4569999999999999</v>
      </c>
      <c r="V378">
        <v>1.133E-2</v>
      </c>
      <c r="W378">
        <v>0.06</v>
      </c>
      <c r="X378" s="2" t="s">
        <v>1871</v>
      </c>
      <c r="Y378" s="1" t="s">
        <v>1872</v>
      </c>
      <c r="Z378" s="3" t="s">
        <v>1873</v>
      </c>
      <c r="AA378">
        <v>60</v>
      </c>
      <c r="AB378" s="1" t="s">
        <v>1643</v>
      </c>
      <c r="AC378" t="s">
        <v>38</v>
      </c>
    </row>
    <row r="379" spans="1:29" x14ac:dyDescent="0.25">
      <c r="A379" s="1" t="s">
        <v>1874</v>
      </c>
      <c r="B379" t="s">
        <v>1875</v>
      </c>
      <c r="C379" t="s">
        <v>1642</v>
      </c>
      <c r="D379" t="str">
        <f>HYPERLINK("http://image.bazic.com/2081.jpg","CLICK HERE")</f>
        <v>CLICK HERE</v>
      </c>
      <c r="E379" s="6">
        <v>2.99</v>
      </c>
      <c r="F379" s="7">
        <v>1.05</v>
      </c>
      <c r="G379" s="4">
        <v>144</v>
      </c>
      <c r="H379" s="5">
        <v>24</v>
      </c>
      <c r="I379">
        <v>14.25</v>
      </c>
      <c r="J379">
        <v>9.5</v>
      </c>
      <c r="K379">
        <v>10.25</v>
      </c>
      <c r="L379">
        <v>0.80301</v>
      </c>
      <c r="M379">
        <v>6.8</v>
      </c>
      <c r="N379" s="4">
        <v>8.75</v>
      </c>
      <c r="O379">
        <v>7</v>
      </c>
      <c r="P379">
        <v>3.25</v>
      </c>
      <c r="Q379">
        <v>0.1152</v>
      </c>
      <c r="R379" s="5">
        <v>1</v>
      </c>
      <c r="S379">
        <v>2.75</v>
      </c>
      <c r="T379">
        <v>0.75</v>
      </c>
      <c r="U379">
        <v>5.4375</v>
      </c>
      <c r="V379">
        <v>6.4900000000000001E-3</v>
      </c>
      <c r="W379">
        <v>0.04</v>
      </c>
      <c r="X379" s="2" t="s">
        <v>1876</v>
      </c>
      <c r="Y379" s="1" t="s">
        <v>1877</v>
      </c>
      <c r="Z379" s="3" t="s">
        <v>1878</v>
      </c>
      <c r="AA379">
        <v>91</v>
      </c>
      <c r="AB379" s="1" t="s">
        <v>1643</v>
      </c>
      <c r="AC379" t="s">
        <v>38</v>
      </c>
    </row>
    <row r="380" spans="1:29" x14ac:dyDescent="0.25">
      <c r="A380" s="1" t="s">
        <v>1879</v>
      </c>
      <c r="B380" t="s">
        <v>1880</v>
      </c>
      <c r="C380" t="s">
        <v>1642</v>
      </c>
      <c r="D380" t="str">
        <f>HYPERLINK("http://image.bazic.com/2085.jpg","CLICK HERE")</f>
        <v>CLICK HERE</v>
      </c>
      <c r="E380" s="6">
        <v>3.99</v>
      </c>
      <c r="F380" s="7">
        <v>1.5</v>
      </c>
      <c r="G380" s="4">
        <v>144</v>
      </c>
      <c r="H380" s="5">
        <v>24</v>
      </c>
      <c r="I380">
        <v>16.5</v>
      </c>
      <c r="J380">
        <v>10.25</v>
      </c>
      <c r="K380">
        <v>12.25</v>
      </c>
      <c r="L380">
        <v>1.19895</v>
      </c>
      <c r="M380">
        <v>9.66</v>
      </c>
      <c r="N380" s="4">
        <v>9.25</v>
      </c>
      <c r="O380">
        <v>5</v>
      </c>
      <c r="P380">
        <v>5.5</v>
      </c>
      <c r="Q380">
        <v>0.14721000000000001</v>
      </c>
      <c r="R380" s="5">
        <v>1.38</v>
      </c>
      <c r="S380">
        <v>5</v>
      </c>
      <c r="T380">
        <v>2.75</v>
      </c>
      <c r="U380">
        <v>0.7</v>
      </c>
      <c r="V380">
        <v>5.5700000000000003E-3</v>
      </c>
      <c r="W380">
        <v>0.04</v>
      </c>
      <c r="X380" s="2" t="s">
        <v>1881</v>
      </c>
      <c r="Y380" s="1" t="s">
        <v>1882</v>
      </c>
      <c r="Z380" s="3" t="s">
        <v>1883</v>
      </c>
      <c r="AA380">
        <v>50</v>
      </c>
      <c r="AB380" s="1" t="s">
        <v>1643</v>
      </c>
      <c r="AC380" t="s">
        <v>38</v>
      </c>
    </row>
    <row r="381" spans="1:29" x14ac:dyDescent="0.25">
      <c r="A381" s="1" t="s">
        <v>1884</v>
      </c>
      <c r="B381" t="s">
        <v>1885</v>
      </c>
      <c r="C381" t="s">
        <v>1758</v>
      </c>
      <c r="D381" t="str">
        <f>HYPERLINK("http://image.bazic.com/209.jpg","CLICK HERE")</f>
        <v>CLICK HERE</v>
      </c>
      <c r="E381" s="6">
        <v>1.99</v>
      </c>
      <c r="F381" s="7">
        <v>0.89</v>
      </c>
      <c r="G381" s="4">
        <v>144</v>
      </c>
      <c r="H381" s="5">
        <v>24</v>
      </c>
      <c r="I381">
        <v>16.5</v>
      </c>
      <c r="J381">
        <v>11</v>
      </c>
      <c r="K381">
        <v>11</v>
      </c>
      <c r="L381">
        <v>1.1553800000000001</v>
      </c>
      <c r="M381">
        <v>18.899999999999999</v>
      </c>
      <c r="N381" s="4">
        <v>10.25</v>
      </c>
      <c r="O381">
        <v>8</v>
      </c>
      <c r="P381">
        <v>3.25</v>
      </c>
      <c r="Q381">
        <v>0.15422</v>
      </c>
      <c r="R381" s="5">
        <v>2.96</v>
      </c>
      <c r="S381">
        <v>3.5</v>
      </c>
      <c r="T381">
        <v>1.25</v>
      </c>
      <c r="U381">
        <v>4</v>
      </c>
      <c r="V381">
        <v>1.013E-2</v>
      </c>
      <c r="W381">
        <v>0.12</v>
      </c>
      <c r="X381" s="2" t="s">
        <v>1887</v>
      </c>
      <c r="Y381" s="1" t="s">
        <v>1888</v>
      </c>
      <c r="Z381" s="3" t="s">
        <v>1889</v>
      </c>
      <c r="AA381">
        <v>54</v>
      </c>
      <c r="AB381" s="1" t="s">
        <v>1886</v>
      </c>
      <c r="AC381" t="s">
        <v>38</v>
      </c>
    </row>
    <row r="382" spans="1:29" x14ac:dyDescent="0.25">
      <c r="A382" s="1" t="s">
        <v>1890</v>
      </c>
      <c r="B382" t="s">
        <v>1891</v>
      </c>
      <c r="C382" t="s">
        <v>1642</v>
      </c>
      <c r="D382" t="str">
        <f>HYPERLINK("http://image.bazic.com/2090.jpg","CLICK HERE")</f>
        <v>CLICK HERE</v>
      </c>
      <c r="E382" s="6">
        <v>2.99</v>
      </c>
      <c r="F382" s="7">
        <v>1.2</v>
      </c>
      <c r="G382" s="4">
        <v>144</v>
      </c>
      <c r="H382" s="5">
        <v>24</v>
      </c>
      <c r="I382">
        <v>15.5</v>
      </c>
      <c r="J382">
        <v>12.75</v>
      </c>
      <c r="K382">
        <v>10</v>
      </c>
      <c r="L382">
        <v>1.1436599999999999</v>
      </c>
      <c r="M382">
        <v>26.96</v>
      </c>
      <c r="N382" s="4">
        <v>11.75</v>
      </c>
      <c r="O382">
        <v>5</v>
      </c>
      <c r="P382">
        <v>4.5</v>
      </c>
      <c r="Q382">
        <v>0.153</v>
      </c>
      <c r="R382" s="5">
        <v>4.3</v>
      </c>
      <c r="S382">
        <v>4</v>
      </c>
      <c r="T382">
        <v>0.75</v>
      </c>
      <c r="U382">
        <v>6.25</v>
      </c>
      <c r="V382">
        <v>1.085E-2</v>
      </c>
      <c r="W382">
        <v>0.17199999999999999</v>
      </c>
      <c r="X382" s="2" t="s">
        <v>1892</v>
      </c>
      <c r="Y382" s="1" t="s">
        <v>1893</v>
      </c>
      <c r="Z382" s="3" t="s">
        <v>1894</v>
      </c>
      <c r="AA382">
        <v>45</v>
      </c>
      <c r="AB382" s="1" t="s">
        <v>1643</v>
      </c>
      <c r="AC382" t="s">
        <v>38</v>
      </c>
    </row>
    <row r="383" spans="1:29" x14ac:dyDescent="0.25">
      <c r="A383" s="1" t="s">
        <v>1895</v>
      </c>
      <c r="B383" t="s">
        <v>1896</v>
      </c>
      <c r="C383" t="s">
        <v>1642</v>
      </c>
      <c r="D383" t="str">
        <f>HYPERLINK("http://image.bazic.com/2091.jpg","CLICK HERE")</f>
        <v>CLICK HERE</v>
      </c>
      <c r="E383" s="6">
        <v>10.99</v>
      </c>
      <c r="F383" s="7">
        <v>5.25</v>
      </c>
      <c r="G383" s="4">
        <v>12</v>
      </c>
      <c r="I383">
        <v>12</v>
      </c>
      <c r="J383">
        <v>9.75</v>
      </c>
      <c r="K383">
        <v>4.75</v>
      </c>
      <c r="L383">
        <v>0.32161000000000001</v>
      </c>
      <c r="M383">
        <v>11.18</v>
      </c>
      <c r="S383">
        <v>5.625</v>
      </c>
      <c r="T383">
        <v>1.4375</v>
      </c>
      <c r="U383">
        <v>4.0625</v>
      </c>
      <c r="V383">
        <v>1.9009999999999999E-2</v>
      </c>
      <c r="W383">
        <v>0.92</v>
      </c>
      <c r="X383" s="2" t="s">
        <v>1897</v>
      </c>
      <c r="Z383" s="3" t="s">
        <v>1898</v>
      </c>
      <c r="AA383">
        <v>120</v>
      </c>
      <c r="AB383" s="1" t="s">
        <v>1643</v>
      </c>
      <c r="AC383" t="s">
        <v>38</v>
      </c>
    </row>
    <row r="384" spans="1:29" x14ac:dyDescent="0.25">
      <c r="A384" s="1" t="s">
        <v>1899</v>
      </c>
      <c r="B384" t="s">
        <v>1900</v>
      </c>
      <c r="C384" t="s">
        <v>1642</v>
      </c>
      <c r="D384" t="str">
        <f>HYPERLINK("http://image.bazic.com/2092.jpg","CLICK HERE")</f>
        <v>CLICK HERE</v>
      </c>
      <c r="E384" s="6">
        <v>2.99</v>
      </c>
      <c r="F384" s="7">
        <v>1.2</v>
      </c>
      <c r="G384" s="4">
        <v>144</v>
      </c>
      <c r="H384" s="5">
        <v>24</v>
      </c>
      <c r="I384">
        <v>16.5</v>
      </c>
      <c r="J384">
        <v>11.5</v>
      </c>
      <c r="K384">
        <v>12.5</v>
      </c>
      <c r="L384">
        <v>1.3726100000000001</v>
      </c>
      <c r="M384">
        <v>33.56</v>
      </c>
      <c r="N384" s="4">
        <v>10.5</v>
      </c>
      <c r="O384">
        <v>5</v>
      </c>
      <c r="P384">
        <v>5.75</v>
      </c>
      <c r="Q384">
        <v>0.17469999999999999</v>
      </c>
      <c r="R384" s="5">
        <v>5.22</v>
      </c>
      <c r="S384">
        <v>5.25</v>
      </c>
      <c r="T384">
        <v>0.75</v>
      </c>
      <c r="U384">
        <v>6.25</v>
      </c>
      <c r="V384">
        <v>1.4239999999999999E-2</v>
      </c>
      <c r="W384">
        <v>0.216</v>
      </c>
      <c r="X384" s="2" t="s">
        <v>1901</v>
      </c>
      <c r="Y384" s="1" t="s">
        <v>1902</v>
      </c>
      <c r="Z384" s="3" t="s">
        <v>1903</v>
      </c>
      <c r="AA384">
        <v>50</v>
      </c>
      <c r="AB384" s="1" t="s">
        <v>1643</v>
      </c>
      <c r="AC384" t="s">
        <v>38</v>
      </c>
    </row>
    <row r="385" spans="1:29" x14ac:dyDescent="0.25">
      <c r="A385" s="1" t="s">
        <v>1904</v>
      </c>
      <c r="B385" t="s">
        <v>1905</v>
      </c>
      <c r="C385" t="s">
        <v>1642</v>
      </c>
      <c r="D385" t="str">
        <f>HYPERLINK("http://image.bazic.com/2093.jpg","CLICK HERE")</f>
        <v>CLICK HERE</v>
      </c>
      <c r="E385" s="6">
        <v>2.99</v>
      </c>
      <c r="F385" s="7">
        <v>1.2</v>
      </c>
      <c r="G385" s="4">
        <v>144</v>
      </c>
      <c r="H385" s="5">
        <v>24</v>
      </c>
      <c r="I385">
        <v>15.5</v>
      </c>
      <c r="J385">
        <v>9.75</v>
      </c>
      <c r="K385">
        <v>11.5</v>
      </c>
      <c r="L385">
        <v>1.0057499999999999</v>
      </c>
      <c r="M385">
        <v>27.58</v>
      </c>
      <c r="N385" s="4">
        <v>9</v>
      </c>
      <c r="O385">
        <v>7.5</v>
      </c>
      <c r="P385">
        <v>3.5</v>
      </c>
      <c r="Q385">
        <v>0.13672000000000001</v>
      </c>
      <c r="R385" s="5">
        <v>4.42</v>
      </c>
      <c r="S385">
        <v>4</v>
      </c>
      <c r="T385">
        <v>0.25</v>
      </c>
      <c r="U385">
        <v>10.5</v>
      </c>
      <c r="V385">
        <v>6.0800000000000003E-3</v>
      </c>
      <c r="W385">
        <v>0.18099999999999999</v>
      </c>
      <c r="X385" s="2" t="s">
        <v>1906</v>
      </c>
      <c r="Y385" s="1" t="s">
        <v>1907</v>
      </c>
      <c r="Z385" s="3" t="s">
        <v>1908</v>
      </c>
      <c r="AA385">
        <v>45</v>
      </c>
      <c r="AB385" s="1" t="s">
        <v>1643</v>
      </c>
      <c r="AC385" t="s">
        <v>38</v>
      </c>
    </row>
    <row r="386" spans="1:29" x14ac:dyDescent="0.25">
      <c r="A386" s="1" t="s">
        <v>1909</v>
      </c>
      <c r="B386" t="s">
        <v>1910</v>
      </c>
      <c r="C386" t="s">
        <v>1642</v>
      </c>
      <c r="D386" t="str">
        <f>HYPERLINK("http://image.bazic.com/2094.jpg","CLICK HERE")</f>
        <v>CLICK HERE</v>
      </c>
      <c r="E386" s="6">
        <v>2.99</v>
      </c>
      <c r="F386" s="7">
        <v>1.2</v>
      </c>
      <c r="G386" s="4">
        <v>144</v>
      </c>
      <c r="H386" s="5">
        <v>24</v>
      </c>
      <c r="I386">
        <v>20</v>
      </c>
      <c r="J386">
        <v>9.75</v>
      </c>
      <c r="K386">
        <v>11.75</v>
      </c>
      <c r="L386">
        <v>1.32596</v>
      </c>
      <c r="M386">
        <v>33.64</v>
      </c>
      <c r="N386" s="4">
        <v>9</v>
      </c>
      <c r="O386">
        <v>6.5</v>
      </c>
      <c r="P386">
        <v>5.25</v>
      </c>
      <c r="Q386">
        <v>0.17773</v>
      </c>
      <c r="R386" s="5">
        <v>5.22</v>
      </c>
      <c r="S386">
        <v>3.25</v>
      </c>
      <c r="T386">
        <v>0.5</v>
      </c>
      <c r="U386">
        <v>8.75</v>
      </c>
      <c r="V386">
        <v>9.6399999999999993E-3</v>
      </c>
      <c r="W386">
        <v>0.216</v>
      </c>
      <c r="X386" s="2" t="s">
        <v>1911</v>
      </c>
      <c r="Y386" s="1" t="s">
        <v>1912</v>
      </c>
      <c r="Z386" s="3" t="s">
        <v>1913</v>
      </c>
      <c r="AA386">
        <v>45</v>
      </c>
      <c r="AB386" s="1" t="s">
        <v>1643</v>
      </c>
      <c r="AC386" t="s">
        <v>38</v>
      </c>
    </row>
    <row r="387" spans="1:29" x14ac:dyDescent="0.25">
      <c r="A387" s="1" t="s">
        <v>1914</v>
      </c>
      <c r="B387" t="s">
        <v>1915</v>
      </c>
      <c r="C387" t="s">
        <v>1642</v>
      </c>
      <c r="D387" t="str">
        <f>HYPERLINK("http://image.bazic.com/2095.jpg","CLICK HERE")</f>
        <v>CLICK HERE</v>
      </c>
      <c r="E387" s="6">
        <v>5.99</v>
      </c>
      <c r="F387" s="7">
        <v>2.85</v>
      </c>
      <c r="G387" s="4">
        <v>72</v>
      </c>
      <c r="H387" s="5">
        <v>12</v>
      </c>
      <c r="I387">
        <v>15.5</v>
      </c>
      <c r="J387">
        <v>13.5</v>
      </c>
      <c r="K387">
        <v>9.5</v>
      </c>
      <c r="L387">
        <v>1.15039</v>
      </c>
      <c r="M387">
        <v>33.08</v>
      </c>
      <c r="N387" s="4">
        <v>12.75</v>
      </c>
      <c r="O387">
        <v>5</v>
      </c>
      <c r="P387">
        <v>4.25</v>
      </c>
      <c r="Q387">
        <v>0.15679000000000001</v>
      </c>
      <c r="R387" s="5">
        <v>5.28</v>
      </c>
      <c r="S387">
        <v>5.25</v>
      </c>
      <c r="T387">
        <v>1.375</v>
      </c>
      <c r="U387">
        <v>7</v>
      </c>
      <c r="V387">
        <v>2.9239999999999999E-2</v>
      </c>
      <c r="W387">
        <v>0.42799999999999999</v>
      </c>
      <c r="X387" s="2" t="s">
        <v>1916</v>
      </c>
      <c r="Y387" s="1" t="s">
        <v>1917</v>
      </c>
      <c r="Z387" s="3" t="s">
        <v>1918</v>
      </c>
      <c r="AA387">
        <v>45</v>
      </c>
      <c r="AB387" s="1" t="s">
        <v>1643</v>
      </c>
      <c r="AC387" t="s">
        <v>38</v>
      </c>
    </row>
    <row r="388" spans="1:29" x14ac:dyDescent="0.25">
      <c r="A388" s="1" t="s">
        <v>1919</v>
      </c>
      <c r="B388" t="s">
        <v>1920</v>
      </c>
      <c r="C388" t="s">
        <v>1715</v>
      </c>
      <c r="D388" t="str">
        <f>HYPERLINK("http://image.bazic.com/2099.jpg","CLICK HERE")</f>
        <v>CLICK HERE</v>
      </c>
      <c r="E388" s="6">
        <v>3.99</v>
      </c>
      <c r="F388" s="7">
        <v>1.95</v>
      </c>
      <c r="G388" s="4">
        <v>24</v>
      </c>
      <c r="I388">
        <v>14</v>
      </c>
      <c r="J388">
        <v>13</v>
      </c>
      <c r="K388">
        <v>7.75</v>
      </c>
      <c r="L388">
        <v>0.81625999999999999</v>
      </c>
      <c r="M388">
        <v>15.72</v>
      </c>
      <c r="S388">
        <v>6.1020000000000003</v>
      </c>
      <c r="T388">
        <v>1.22</v>
      </c>
      <c r="U388">
        <v>8.2279999999999998</v>
      </c>
      <c r="V388">
        <v>3.5450000000000002E-2</v>
      </c>
      <c r="W388">
        <v>0.62</v>
      </c>
      <c r="X388" s="2" t="s">
        <v>1921</v>
      </c>
      <c r="Z388" s="3" t="s">
        <v>1922</v>
      </c>
      <c r="AA388">
        <v>72</v>
      </c>
      <c r="AB388" s="1" t="s">
        <v>1643</v>
      </c>
      <c r="AC388" t="s">
        <v>38</v>
      </c>
    </row>
    <row r="389" spans="1:29" x14ac:dyDescent="0.25">
      <c r="A389" s="1" t="s">
        <v>1923</v>
      </c>
      <c r="B389" t="s">
        <v>1924</v>
      </c>
      <c r="C389" t="s">
        <v>1758</v>
      </c>
      <c r="D389" t="str">
        <f>HYPERLINK("http://image.bazic.com/210.jpg","CLICK HERE")</f>
        <v>CLICK HERE</v>
      </c>
      <c r="E389" s="6">
        <v>1.99</v>
      </c>
      <c r="F389" s="7">
        <v>0.89</v>
      </c>
      <c r="G389" s="4">
        <v>144</v>
      </c>
      <c r="H389" s="5">
        <v>24</v>
      </c>
      <c r="I389">
        <v>17</v>
      </c>
      <c r="J389">
        <v>11.75</v>
      </c>
      <c r="K389">
        <v>15.5</v>
      </c>
      <c r="L389">
        <v>1.7917400000000001</v>
      </c>
      <c r="M389">
        <v>15.98</v>
      </c>
      <c r="N389" s="4">
        <v>10.75</v>
      </c>
      <c r="O389">
        <v>8.25</v>
      </c>
      <c r="P389">
        <v>5</v>
      </c>
      <c r="Q389">
        <v>0.25662000000000001</v>
      </c>
      <c r="R389" s="5">
        <v>2.44</v>
      </c>
      <c r="S389">
        <v>3.5</v>
      </c>
      <c r="T389">
        <v>1.625</v>
      </c>
      <c r="U389">
        <v>4.25</v>
      </c>
      <c r="V389">
        <v>1.3990000000000001E-2</v>
      </c>
      <c r="W389">
        <v>0.08</v>
      </c>
      <c r="X389" s="2" t="s">
        <v>1925</v>
      </c>
      <c r="Y389" s="1" t="s">
        <v>1926</v>
      </c>
      <c r="Z389" s="3" t="s">
        <v>1927</v>
      </c>
      <c r="AA389">
        <v>36</v>
      </c>
      <c r="AB389" s="1" t="s">
        <v>1841</v>
      </c>
      <c r="AC389" t="s">
        <v>38</v>
      </c>
    </row>
    <row r="390" spans="1:29" x14ac:dyDescent="0.25">
      <c r="A390" s="1" t="s">
        <v>1928</v>
      </c>
      <c r="B390" t="s">
        <v>1929</v>
      </c>
      <c r="C390" t="s">
        <v>1930</v>
      </c>
      <c r="D390" t="str">
        <f>HYPERLINK("http://image.bazic.com/2100.jpg","CLICK HERE")</f>
        <v>CLICK HERE</v>
      </c>
      <c r="E390" s="6">
        <v>14.99</v>
      </c>
      <c r="F390" s="7">
        <v>7.35</v>
      </c>
      <c r="G390" s="4">
        <v>10</v>
      </c>
      <c r="I390">
        <v>12.5</v>
      </c>
      <c r="J390">
        <v>10</v>
      </c>
      <c r="K390">
        <v>7.25</v>
      </c>
      <c r="L390">
        <v>0.52444999999999997</v>
      </c>
      <c r="M390">
        <v>14.64</v>
      </c>
      <c r="S390">
        <v>10.25</v>
      </c>
      <c r="T390">
        <v>12.25</v>
      </c>
      <c r="U390">
        <v>0.75</v>
      </c>
      <c r="V390">
        <v>5.45E-2</v>
      </c>
      <c r="W390">
        <v>1.395</v>
      </c>
      <c r="X390" s="2" t="s">
        <v>1932</v>
      </c>
      <c r="Z390" s="3" t="s">
        <v>1933</v>
      </c>
      <c r="AA390">
        <v>54</v>
      </c>
      <c r="AB390" s="1" t="s">
        <v>1931</v>
      </c>
      <c r="AC390" t="s">
        <v>38</v>
      </c>
    </row>
    <row r="391" spans="1:29" x14ac:dyDescent="0.25">
      <c r="A391" s="1" t="s">
        <v>1934</v>
      </c>
      <c r="B391" t="s">
        <v>1935</v>
      </c>
      <c r="C391" t="s">
        <v>1930</v>
      </c>
      <c r="D391" t="str">
        <f>HYPERLINK("http://image.bazic.com/2101.jpg","CLICK HERE")</f>
        <v>CLICK HERE</v>
      </c>
      <c r="E391" s="6">
        <v>2.99</v>
      </c>
      <c r="F391" s="7">
        <v>1.05</v>
      </c>
      <c r="G391" s="4">
        <v>144</v>
      </c>
      <c r="H391" s="5">
        <v>24</v>
      </c>
      <c r="I391">
        <v>21.5</v>
      </c>
      <c r="J391">
        <v>13.25</v>
      </c>
      <c r="K391">
        <v>9.25</v>
      </c>
      <c r="L391">
        <v>1.52494</v>
      </c>
      <c r="M391">
        <v>24.82</v>
      </c>
      <c r="N391" s="4">
        <v>12.5</v>
      </c>
      <c r="O391">
        <v>9.75</v>
      </c>
      <c r="P391">
        <v>3</v>
      </c>
      <c r="Q391">
        <v>0.21159</v>
      </c>
      <c r="R391" s="5">
        <v>3.94</v>
      </c>
      <c r="S391">
        <v>9.4375</v>
      </c>
      <c r="T391">
        <v>0.125</v>
      </c>
      <c r="U391">
        <v>13.1875</v>
      </c>
      <c r="V391">
        <v>8.9999999999999993E-3</v>
      </c>
      <c r="W391">
        <v>0.16</v>
      </c>
      <c r="X391" s="2" t="s">
        <v>1936</v>
      </c>
      <c r="Y391" s="1" t="s">
        <v>1937</v>
      </c>
      <c r="Z391" s="3" t="s">
        <v>1938</v>
      </c>
      <c r="AA391">
        <v>49</v>
      </c>
      <c r="AB391" s="1" t="s">
        <v>1931</v>
      </c>
      <c r="AC391" t="s">
        <v>38</v>
      </c>
    </row>
    <row r="392" spans="1:29" x14ac:dyDescent="0.25">
      <c r="A392" s="1" t="s">
        <v>1939</v>
      </c>
      <c r="B392" t="s">
        <v>1940</v>
      </c>
      <c r="C392" t="s">
        <v>1930</v>
      </c>
      <c r="D392" t="str">
        <f>HYPERLINK("http://image.bazic.com/2102.jpg","CLICK HERE")</f>
        <v>CLICK HERE</v>
      </c>
      <c r="E392" s="6">
        <v>24.99</v>
      </c>
      <c r="F392" s="7">
        <v>14.85</v>
      </c>
      <c r="G392" s="4">
        <v>10</v>
      </c>
      <c r="I392">
        <v>12.25</v>
      </c>
      <c r="J392">
        <v>10</v>
      </c>
      <c r="K392">
        <v>18</v>
      </c>
      <c r="L392">
        <v>1.2760400000000001</v>
      </c>
      <c r="M392">
        <v>28.64</v>
      </c>
      <c r="S392">
        <v>9.25</v>
      </c>
      <c r="T392">
        <v>2.25</v>
      </c>
      <c r="U392">
        <v>11.75</v>
      </c>
      <c r="V392">
        <v>0.14152000000000001</v>
      </c>
      <c r="W392">
        <v>2.74</v>
      </c>
      <c r="X392" s="2" t="s">
        <v>1941</v>
      </c>
      <c r="Z392" s="3" t="s">
        <v>1942</v>
      </c>
      <c r="AA392">
        <v>60</v>
      </c>
      <c r="AB392" s="1" t="s">
        <v>1931</v>
      </c>
      <c r="AC392" t="s">
        <v>38</v>
      </c>
    </row>
    <row r="393" spans="1:29" x14ac:dyDescent="0.25">
      <c r="A393" s="1" t="s">
        <v>1943</v>
      </c>
      <c r="B393" t="s">
        <v>1944</v>
      </c>
      <c r="C393" t="s">
        <v>1945</v>
      </c>
      <c r="D393" t="str">
        <f>HYPERLINK("http://image.bazic.com/211.jpg","CLICK HERE")</f>
        <v>CLICK HERE</v>
      </c>
      <c r="E393" s="6">
        <v>1.99</v>
      </c>
      <c r="F393" s="7">
        <v>0.89</v>
      </c>
      <c r="G393" s="4">
        <v>144</v>
      </c>
      <c r="H393" s="5">
        <v>24</v>
      </c>
      <c r="I393">
        <v>12.75</v>
      </c>
      <c r="J393">
        <v>12</v>
      </c>
      <c r="K393">
        <v>12.25</v>
      </c>
      <c r="L393">
        <v>1.08464</v>
      </c>
      <c r="M393">
        <v>18.940000000000001</v>
      </c>
      <c r="N393" s="4">
        <v>11</v>
      </c>
      <c r="O393">
        <v>6</v>
      </c>
      <c r="P393">
        <v>3.75</v>
      </c>
      <c r="Q393">
        <v>0.14323</v>
      </c>
      <c r="R393" s="5">
        <v>3</v>
      </c>
      <c r="S393">
        <v>3.5</v>
      </c>
      <c r="T393">
        <v>0.875</v>
      </c>
      <c r="U393">
        <v>4.5</v>
      </c>
      <c r="V393">
        <v>7.9799999999999992E-3</v>
      </c>
      <c r="W393">
        <v>0.12</v>
      </c>
      <c r="X393" s="2" t="s">
        <v>1947</v>
      </c>
      <c r="Y393" s="1" t="s">
        <v>1948</v>
      </c>
      <c r="Z393" s="3" t="s">
        <v>1949</v>
      </c>
      <c r="AA393">
        <v>60</v>
      </c>
      <c r="AB393" s="1" t="s">
        <v>1946</v>
      </c>
      <c r="AC393" t="s">
        <v>38</v>
      </c>
    </row>
    <row r="394" spans="1:29" x14ac:dyDescent="0.25">
      <c r="A394" s="1" t="s">
        <v>1950</v>
      </c>
      <c r="B394" t="s">
        <v>1951</v>
      </c>
      <c r="C394" t="s">
        <v>1952</v>
      </c>
      <c r="D394" t="str">
        <f>HYPERLINK("http://image.bazic.com/2112.jpg","CLICK HERE")</f>
        <v>CLICK HERE</v>
      </c>
      <c r="E394" s="6">
        <v>2.99</v>
      </c>
      <c r="F394" s="7">
        <v>0.89</v>
      </c>
      <c r="G394" s="4">
        <v>100</v>
      </c>
      <c r="I394">
        <v>17.5</v>
      </c>
      <c r="J394">
        <v>10.5</v>
      </c>
      <c r="K394">
        <v>12.5</v>
      </c>
      <c r="L394">
        <v>1.32921</v>
      </c>
      <c r="M394">
        <v>15</v>
      </c>
      <c r="S394">
        <v>9.375</v>
      </c>
      <c r="T394">
        <v>0.11799999999999999</v>
      </c>
      <c r="U394">
        <v>11.417</v>
      </c>
      <c r="V394">
        <v>7.3099999999999997E-3</v>
      </c>
      <c r="W394">
        <v>0.12</v>
      </c>
      <c r="X394" s="2" t="s">
        <v>1953</v>
      </c>
      <c r="Z394" s="3" t="s">
        <v>1954</v>
      </c>
      <c r="AA394">
        <v>50</v>
      </c>
      <c r="AB394" s="1" t="s">
        <v>1391</v>
      </c>
      <c r="AC394" t="s">
        <v>38</v>
      </c>
    </row>
    <row r="395" spans="1:29" x14ac:dyDescent="0.25">
      <c r="A395" s="1" t="s">
        <v>1955</v>
      </c>
      <c r="B395" t="s">
        <v>1956</v>
      </c>
      <c r="C395" t="s">
        <v>1952</v>
      </c>
      <c r="D395" t="str">
        <f>HYPERLINK("http://image.bazic.com/2113.jpg","CLICK HERE")</f>
        <v>CLICK HERE</v>
      </c>
      <c r="E395" s="6">
        <v>2.99</v>
      </c>
      <c r="F395" s="7">
        <v>0.89</v>
      </c>
      <c r="G395" s="4">
        <v>100</v>
      </c>
      <c r="I395">
        <v>17.5</v>
      </c>
      <c r="J395">
        <v>10.5</v>
      </c>
      <c r="K395">
        <v>12.5</v>
      </c>
      <c r="L395">
        <v>1.32921</v>
      </c>
      <c r="M395">
        <v>15</v>
      </c>
      <c r="S395">
        <v>9.375</v>
      </c>
      <c r="T395">
        <v>0.11799999999999999</v>
      </c>
      <c r="U395">
        <v>11.417</v>
      </c>
      <c r="V395">
        <v>7.3099999999999997E-3</v>
      </c>
      <c r="W395">
        <v>0.12</v>
      </c>
      <c r="X395" s="2" t="s">
        <v>1957</v>
      </c>
      <c r="Z395" s="3" t="s">
        <v>1958</v>
      </c>
      <c r="AA395">
        <v>50</v>
      </c>
      <c r="AB395" s="1" t="s">
        <v>1391</v>
      </c>
      <c r="AC395" t="s">
        <v>38</v>
      </c>
    </row>
    <row r="396" spans="1:29" x14ac:dyDescent="0.25">
      <c r="A396" s="1" t="s">
        <v>1959</v>
      </c>
      <c r="B396" t="s">
        <v>1960</v>
      </c>
      <c r="C396" t="s">
        <v>1952</v>
      </c>
      <c r="D396" t="str">
        <f>HYPERLINK("http://image.bazic.com/2114.jpg","CLICK HERE")</f>
        <v>CLICK HERE</v>
      </c>
      <c r="E396" s="6">
        <v>2.99</v>
      </c>
      <c r="F396" s="7">
        <v>0.89</v>
      </c>
      <c r="G396" s="4">
        <v>100</v>
      </c>
      <c r="I396">
        <v>17.5</v>
      </c>
      <c r="J396">
        <v>10.5</v>
      </c>
      <c r="K396">
        <v>12.5</v>
      </c>
      <c r="L396">
        <v>1.32921</v>
      </c>
      <c r="M396">
        <v>15</v>
      </c>
      <c r="S396">
        <v>9.375</v>
      </c>
      <c r="T396">
        <v>0.11799999999999999</v>
      </c>
      <c r="U396">
        <v>11.417</v>
      </c>
      <c r="V396">
        <v>7.3099999999999997E-3</v>
      </c>
      <c r="W396">
        <v>0.12</v>
      </c>
      <c r="X396" s="2" t="s">
        <v>1961</v>
      </c>
      <c r="Z396" s="3" t="s">
        <v>1962</v>
      </c>
      <c r="AA396">
        <v>50</v>
      </c>
      <c r="AB396" s="1" t="s">
        <v>1391</v>
      </c>
      <c r="AC396" t="s">
        <v>38</v>
      </c>
    </row>
    <row r="397" spans="1:29" x14ac:dyDescent="0.25">
      <c r="A397" s="1" t="s">
        <v>1963</v>
      </c>
      <c r="B397" t="s">
        <v>1964</v>
      </c>
      <c r="C397" t="s">
        <v>1952</v>
      </c>
      <c r="D397" t="str">
        <f>HYPERLINK("http://image.bazic.com/2115.jpg","CLICK HERE")</f>
        <v>CLICK HERE</v>
      </c>
      <c r="E397" s="6">
        <v>2.99</v>
      </c>
      <c r="F397" s="7">
        <v>0.89</v>
      </c>
      <c r="G397" s="4">
        <v>100</v>
      </c>
      <c r="I397">
        <v>17.5</v>
      </c>
      <c r="J397">
        <v>10.5</v>
      </c>
      <c r="K397">
        <v>12.5</v>
      </c>
      <c r="L397">
        <v>1.32921</v>
      </c>
      <c r="M397">
        <v>15</v>
      </c>
      <c r="S397">
        <v>9.375</v>
      </c>
      <c r="T397">
        <v>0.11799999999999999</v>
      </c>
      <c r="U397">
        <v>11.417</v>
      </c>
      <c r="V397">
        <v>7.3099999999999997E-3</v>
      </c>
      <c r="W397">
        <v>0.12</v>
      </c>
      <c r="X397" s="2" t="s">
        <v>1965</v>
      </c>
      <c r="Z397" s="3" t="s">
        <v>1966</v>
      </c>
      <c r="AA397">
        <v>50</v>
      </c>
      <c r="AB397" s="1" t="s">
        <v>1391</v>
      </c>
      <c r="AC397" t="s">
        <v>38</v>
      </c>
    </row>
    <row r="398" spans="1:29" x14ac:dyDescent="0.25">
      <c r="A398" s="1" t="s">
        <v>1967</v>
      </c>
      <c r="B398" t="s">
        <v>1968</v>
      </c>
      <c r="C398" t="s">
        <v>1945</v>
      </c>
      <c r="D398" t="str">
        <f>HYPERLINK("http://image.bazic.com/212.jpg","CLICK HERE")</f>
        <v>CLICK HERE</v>
      </c>
      <c r="E398" s="6">
        <v>1.99</v>
      </c>
      <c r="F398" s="7">
        <v>0.89</v>
      </c>
      <c r="G398" s="4">
        <v>144</v>
      </c>
      <c r="H398" s="5">
        <v>24</v>
      </c>
      <c r="I398">
        <v>12.75</v>
      </c>
      <c r="J398">
        <v>12</v>
      </c>
      <c r="K398">
        <v>12</v>
      </c>
      <c r="L398">
        <v>1.0625</v>
      </c>
      <c r="M398">
        <v>16.239999999999998</v>
      </c>
      <c r="N398" s="4">
        <v>10.75</v>
      </c>
      <c r="O398">
        <v>6</v>
      </c>
      <c r="P398">
        <v>3.75</v>
      </c>
      <c r="Q398">
        <v>0.13997000000000001</v>
      </c>
      <c r="R398" s="5">
        <v>2.56</v>
      </c>
      <c r="S398">
        <v>3.5</v>
      </c>
      <c r="T398">
        <v>0.875</v>
      </c>
      <c r="U398">
        <v>4.375</v>
      </c>
      <c r="V398">
        <v>7.7499999999999999E-3</v>
      </c>
      <c r="W398">
        <v>0.1</v>
      </c>
      <c r="X398" s="2" t="s">
        <v>1969</v>
      </c>
      <c r="Y398" s="1" t="s">
        <v>1970</v>
      </c>
      <c r="Z398" s="3" t="s">
        <v>1971</v>
      </c>
      <c r="AA398">
        <v>72</v>
      </c>
      <c r="AB398" s="1" t="s">
        <v>1946</v>
      </c>
      <c r="AC398" t="s">
        <v>38</v>
      </c>
    </row>
    <row r="399" spans="1:29" x14ac:dyDescent="0.25">
      <c r="A399" s="1" t="s">
        <v>1972</v>
      </c>
      <c r="B399" t="s">
        <v>1973</v>
      </c>
      <c r="C399" t="s">
        <v>1974</v>
      </c>
      <c r="D399" t="str">
        <f>HYPERLINK("http://image.bazic.com/2120.jpg","CLICK HERE")</f>
        <v>CLICK HERE</v>
      </c>
      <c r="E399" s="6">
        <v>5.99</v>
      </c>
      <c r="F399" s="7">
        <v>2.5499999999999998</v>
      </c>
      <c r="G399" s="4">
        <v>12</v>
      </c>
      <c r="I399">
        <v>11.25</v>
      </c>
      <c r="J399">
        <v>10.25</v>
      </c>
      <c r="K399">
        <v>14</v>
      </c>
      <c r="L399">
        <v>0.93425000000000002</v>
      </c>
      <c r="M399">
        <v>5.98</v>
      </c>
      <c r="S399">
        <v>13.63</v>
      </c>
      <c r="T399">
        <v>1.5</v>
      </c>
      <c r="U399">
        <v>9.6300000000000008</v>
      </c>
      <c r="V399">
        <v>0.11394</v>
      </c>
      <c r="W399">
        <v>0.41399999999999998</v>
      </c>
      <c r="X399" s="2" t="s">
        <v>1975</v>
      </c>
      <c r="Z399" s="3" t="s">
        <v>1976</v>
      </c>
      <c r="AA399">
        <v>75</v>
      </c>
      <c r="AB399" s="1" t="s">
        <v>1391</v>
      </c>
      <c r="AC399" t="s">
        <v>38</v>
      </c>
    </row>
    <row r="400" spans="1:29" x14ac:dyDescent="0.25">
      <c r="A400" s="1" t="s">
        <v>1977</v>
      </c>
      <c r="B400" t="s">
        <v>1978</v>
      </c>
      <c r="C400" t="s">
        <v>1974</v>
      </c>
      <c r="D400" t="str">
        <f>HYPERLINK("http://image.bazic.com/2121.jpg","CLICK HERE")</f>
        <v>CLICK HERE</v>
      </c>
      <c r="E400" s="6">
        <v>7.99</v>
      </c>
      <c r="F400" s="7">
        <v>3.45</v>
      </c>
      <c r="G400" s="4">
        <v>6</v>
      </c>
      <c r="I400">
        <v>10.25</v>
      </c>
      <c r="J400">
        <v>6.75</v>
      </c>
      <c r="K400">
        <v>14</v>
      </c>
      <c r="L400">
        <v>0.56054999999999999</v>
      </c>
      <c r="M400">
        <v>3.92</v>
      </c>
      <c r="S400">
        <v>13.63</v>
      </c>
      <c r="T400">
        <v>1.5</v>
      </c>
      <c r="U400">
        <v>9.6300000000000008</v>
      </c>
      <c r="V400">
        <v>0.11394</v>
      </c>
      <c r="W400">
        <v>0.54900000000000004</v>
      </c>
      <c r="X400" s="2" t="s">
        <v>1979</v>
      </c>
      <c r="Z400" s="3" t="s">
        <v>1980</v>
      </c>
      <c r="AA400">
        <v>125</v>
      </c>
      <c r="AB400" s="1" t="s">
        <v>1391</v>
      </c>
      <c r="AC400" t="s">
        <v>38</v>
      </c>
    </row>
    <row r="401" spans="1:29" x14ac:dyDescent="0.25">
      <c r="A401" s="1" t="s">
        <v>1981</v>
      </c>
      <c r="B401" t="s">
        <v>1982</v>
      </c>
      <c r="C401" t="s">
        <v>1930</v>
      </c>
      <c r="D401" t="str">
        <f>HYPERLINK("http://image.bazic.com/2130.jpg","CLICK HERE")</f>
        <v>CLICK HERE</v>
      </c>
      <c r="E401" s="6">
        <v>1.99</v>
      </c>
      <c r="F401" s="7">
        <v>0.85</v>
      </c>
      <c r="G401" s="4">
        <v>144</v>
      </c>
      <c r="H401" s="5">
        <v>24</v>
      </c>
      <c r="I401">
        <v>21</v>
      </c>
      <c r="J401">
        <v>13</v>
      </c>
      <c r="K401">
        <v>6.75</v>
      </c>
      <c r="L401">
        <v>1.0664100000000001</v>
      </c>
      <c r="M401">
        <v>24.7</v>
      </c>
      <c r="N401" s="4">
        <v>12.5</v>
      </c>
      <c r="O401">
        <v>10.5</v>
      </c>
      <c r="P401">
        <v>2</v>
      </c>
      <c r="Q401">
        <v>0.15190999999999999</v>
      </c>
      <c r="R401" s="5">
        <v>3.92</v>
      </c>
      <c r="S401">
        <v>9.875</v>
      </c>
      <c r="T401">
        <v>6.25E-2</v>
      </c>
      <c r="U401">
        <v>12.875</v>
      </c>
      <c r="V401">
        <v>4.5999999999999999E-3</v>
      </c>
      <c r="W401">
        <v>0.16</v>
      </c>
      <c r="X401" s="2" t="s">
        <v>1983</v>
      </c>
      <c r="Y401" s="1" t="s">
        <v>1984</v>
      </c>
      <c r="Z401" s="3" t="s">
        <v>1985</v>
      </c>
      <c r="AA401">
        <v>48</v>
      </c>
      <c r="AB401" s="1" t="s">
        <v>1391</v>
      </c>
      <c r="AC401" t="s">
        <v>38</v>
      </c>
    </row>
    <row r="402" spans="1:29" x14ac:dyDescent="0.25">
      <c r="A402" s="1" t="s">
        <v>1986</v>
      </c>
      <c r="B402" t="s">
        <v>1987</v>
      </c>
      <c r="C402" t="s">
        <v>1930</v>
      </c>
      <c r="D402" t="str">
        <f>HYPERLINK("http://image.bazic.com/2131.jpg","CLICK HERE")</f>
        <v>CLICK HERE</v>
      </c>
      <c r="E402" s="6">
        <v>13.99</v>
      </c>
      <c r="F402" s="7">
        <v>6.75</v>
      </c>
      <c r="G402" s="4">
        <v>10</v>
      </c>
      <c r="I402">
        <v>11</v>
      </c>
      <c r="J402">
        <v>10.75</v>
      </c>
      <c r="K402">
        <v>12.75</v>
      </c>
      <c r="L402">
        <v>0.87251000000000001</v>
      </c>
      <c r="M402">
        <v>15.3</v>
      </c>
      <c r="S402">
        <v>9.75</v>
      </c>
      <c r="T402">
        <v>1</v>
      </c>
      <c r="U402">
        <v>11.75</v>
      </c>
      <c r="V402">
        <v>6.6299999999999998E-2</v>
      </c>
      <c r="W402">
        <v>1.44</v>
      </c>
      <c r="X402" s="2" t="s">
        <v>1988</v>
      </c>
      <c r="Z402" s="3" t="s">
        <v>1989</v>
      </c>
      <c r="AA402">
        <v>60</v>
      </c>
      <c r="AB402" s="1" t="s">
        <v>1391</v>
      </c>
      <c r="AC402" t="s">
        <v>38</v>
      </c>
    </row>
    <row r="403" spans="1:29" x14ac:dyDescent="0.25">
      <c r="A403" s="1" t="s">
        <v>1990</v>
      </c>
      <c r="B403" t="s">
        <v>1991</v>
      </c>
      <c r="C403" t="s">
        <v>1930</v>
      </c>
      <c r="D403" t="str">
        <f>HYPERLINK("http://image.bazic.com/2132.jpg","CLICK HERE")</f>
        <v>CLICK HERE</v>
      </c>
      <c r="E403" s="6">
        <v>1.99</v>
      </c>
      <c r="F403" s="7">
        <v>0.99</v>
      </c>
      <c r="G403" s="4">
        <v>144</v>
      </c>
      <c r="H403" s="5">
        <v>24</v>
      </c>
      <c r="I403">
        <v>21.25</v>
      </c>
      <c r="J403">
        <v>13.25</v>
      </c>
      <c r="K403">
        <v>7.75</v>
      </c>
      <c r="L403">
        <v>1.2627900000000001</v>
      </c>
      <c r="M403">
        <v>35.82</v>
      </c>
      <c r="N403" s="4">
        <v>12.25</v>
      </c>
      <c r="O403">
        <v>10.199999999999999</v>
      </c>
      <c r="P403">
        <v>2.25</v>
      </c>
      <c r="Q403">
        <v>0.16270000000000001</v>
      </c>
      <c r="R403" s="5">
        <v>5.78</v>
      </c>
      <c r="S403">
        <v>9.875</v>
      </c>
      <c r="T403">
        <v>6.25E-2</v>
      </c>
      <c r="U403">
        <v>12.875</v>
      </c>
      <c r="V403">
        <v>4.5999999999999999E-3</v>
      </c>
      <c r="W403">
        <v>0.22</v>
      </c>
      <c r="X403" s="2" t="s">
        <v>1992</v>
      </c>
      <c r="Y403" s="1" t="s">
        <v>1993</v>
      </c>
      <c r="Z403" s="3" t="s">
        <v>1994</v>
      </c>
      <c r="AA403">
        <v>49</v>
      </c>
      <c r="AB403" s="1" t="s">
        <v>1391</v>
      </c>
      <c r="AC403" t="s">
        <v>38</v>
      </c>
    </row>
    <row r="404" spans="1:29" x14ac:dyDescent="0.25">
      <c r="A404" s="1" t="s">
        <v>1995</v>
      </c>
      <c r="B404" t="s">
        <v>1996</v>
      </c>
      <c r="C404" t="s">
        <v>1930</v>
      </c>
      <c r="D404" t="str">
        <f>HYPERLINK("http://image.bazic.com/2133.jpg","CLICK HERE")</f>
        <v>CLICK HERE</v>
      </c>
      <c r="E404" s="6">
        <v>8.99</v>
      </c>
      <c r="F404" s="7">
        <v>4.3499999999999996</v>
      </c>
      <c r="G404" s="4">
        <v>10</v>
      </c>
      <c r="I404">
        <v>10.5</v>
      </c>
      <c r="J404">
        <v>9.75</v>
      </c>
      <c r="K404">
        <v>12.75</v>
      </c>
      <c r="L404">
        <v>0.75536999999999999</v>
      </c>
      <c r="M404">
        <v>12.88</v>
      </c>
      <c r="S404">
        <v>9.75</v>
      </c>
      <c r="T404">
        <v>0.875</v>
      </c>
      <c r="U404">
        <v>11.75</v>
      </c>
      <c r="V404">
        <v>5.8009999999999999E-2</v>
      </c>
      <c r="W404">
        <v>1.22</v>
      </c>
      <c r="X404" s="2" t="s">
        <v>1997</v>
      </c>
      <c r="Z404" s="3" t="s">
        <v>1998</v>
      </c>
      <c r="AA404">
        <v>90</v>
      </c>
      <c r="AB404" s="1" t="s">
        <v>1391</v>
      </c>
      <c r="AC404" t="s">
        <v>38</v>
      </c>
    </row>
    <row r="405" spans="1:29" x14ac:dyDescent="0.25">
      <c r="A405" s="1" t="s">
        <v>1999</v>
      </c>
      <c r="B405" t="s">
        <v>2000</v>
      </c>
      <c r="C405" t="s">
        <v>1952</v>
      </c>
      <c r="D405" t="str">
        <f>HYPERLINK("http://image.bazic.com/2138.jpg","CLICK HERE")</f>
        <v>CLICK HERE</v>
      </c>
      <c r="E405" s="6">
        <v>2.99</v>
      </c>
      <c r="F405" s="7">
        <v>0.85</v>
      </c>
      <c r="G405" s="4">
        <v>48</v>
      </c>
      <c r="I405">
        <v>10.5</v>
      </c>
      <c r="J405">
        <v>5.25</v>
      </c>
      <c r="K405">
        <v>12.25</v>
      </c>
      <c r="L405">
        <v>0.39079000000000003</v>
      </c>
      <c r="M405">
        <v>7.24</v>
      </c>
      <c r="S405">
        <v>9.3309999999999995</v>
      </c>
      <c r="T405">
        <v>7.9000000000000001E-2</v>
      </c>
      <c r="U405">
        <v>11.417</v>
      </c>
      <c r="V405">
        <v>4.8700000000000002E-3</v>
      </c>
      <c r="W405">
        <v>0.12</v>
      </c>
      <c r="X405" s="2" t="s">
        <v>2001</v>
      </c>
      <c r="Z405" s="3" t="s">
        <v>2002</v>
      </c>
      <c r="AA405">
        <v>155</v>
      </c>
      <c r="AB405" s="1" t="s">
        <v>1391</v>
      </c>
      <c r="AC405" t="s">
        <v>38</v>
      </c>
    </row>
    <row r="406" spans="1:29" x14ac:dyDescent="0.25">
      <c r="A406" s="1" t="s">
        <v>2003</v>
      </c>
      <c r="B406" t="s">
        <v>2004</v>
      </c>
      <c r="C406" t="s">
        <v>1952</v>
      </c>
      <c r="D406" t="str">
        <f>HYPERLINK("http://image.bazic.com/2139.jpg","CLICK HERE")</f>
        <v>CLICK HERE</v>
      </c>
      <c r="E406" s="6">
        <v>2.99</v>
      </c>
      <c r="F406" s="7">
        <v>0.85</v>
      </c>
      <c r="G406" s="4">
        <v>48</v>
      </c>
      <c r="I406">
        <v>11.5</v>
      </c>
      <c r="J406">
        <v>5.25</v>
      </c>
      <c r="K406">
        <v>12.25</v>
      </c>
      <c r="L406">
        <v>0.42801</v>
      </c>
      <c r="M406">
        <v>7.14</v>
      </c>
      <c r="S406">
        <v>9.3309999999999995</v>
      </c>
      <c r="T406">
        <v>7.9000000000000001E-2</v>
      </c>
      <c r="U406">
        <v>11.417</v>
      </c>
      <c r="V406">
        <v>4.8700000000000002E-3</v>
      </c>
      <c r="W406">
        <v>0.14000000000000001</v>
      </c>
      <c r="X406" s="2" t="s">
        <v>2005</v>
      </c>
      <c r="Z406" s="3" t="s">
        <v>2006</v>
      </c>
      <c r="AA406">
        <v>155</v>
      </c>
      <c r="AB406" s="1" t="s">
        <v>1391</v>
      </c>
      <c r="AC406" t="s">
        <v>38</v>
      </c>
    </row>
    <row r="407" spans="1:29" x14ac:dyDescent="0.25">
      <c r="A407" s="1" t="s">
        <v>2007</v>
      </c>
      <c r="B407" t="s">
        <v>2008</v>
      </c>
      <c r="C407" t="s">
        <v>1952</v>
      </c>
      <c r="D407" t="str">
        <f>HYPERLINK("http://image.bazic.com/2140.jpg","CLICK HERE")</f>
        <v>CLICK HERE</v>
      </c>
      <c r="E407" s="6">
        <v>2.99</v>
      </c>
      <c r="F407" s="7">
        <v>0.85</v>
      </c>
      <c r="G407" s="4">
        <v>48</v>
      </c>
      <c r="I407">
        <v>10.25</v>
      </c>
      <c r="J407">
        <v>5</v>
      </c>
      <c r="K407">
        <v>12</v>
      </c>
      <c r="L407">
        <v>0.35589999999999999</v>
      </c>
      <c r="M407">
        <v>7.16</v>
      </c>
      <c r="S407">
        <v>9.4489999999999998</v>
      </c>
      <c r="T407">
        <v>0.157</v>
      </c>
      <c r="U407">
        <v>11.614000000000001</v>
      </c>
      <c r="V407">
        <v>9.9699999999999997E-3</v>
      </c>
      <c r="W407">
        <v>0.125</v>
      </c>
      <c r="X407" s="2" t="s">
        <v>2009</v>
      </c>
      <c r="Z407" s="3" t="s">
        <v>2010</v>
      </c>
      <c r="AA407">
        <v>150</v>
      </c>
      <c r="AB407" s="1" t="s">
        <v>1391</v>
      </c>
      <c r="AC407" t="s">
        <v>38</v>
      </c>
    </row>
    <row r="408" spans="1:29" x14ac:dyDescent="0.25">
      <c r="A408" s="1" t="s">
        <v>2011</v>
      </c>
      <c r="B408" t="s">
        <v>2012</v>
      </c>
      <c r="C408" t="s">
        <v>1952</v>
      </c>
      <c r="D408" t="str">
        <f>HYPERLINK("http://image.bazic.com/2141.jpg","CLICK HERE")</f>
        <v>CLICK HERE</v>
      </c>
      <c r="E408" s="6">
        <v>2.99</v>
      </c>
      <c r="F408" s="7">
        <v>0.89</v>
      </c>
      <c r="G408" s="4">
        <v>48</v>
      </c>
      <c r="I408">
        <v>10.5</v>
      </c>
      <c r="J408">
        <v>10.5</v>
      </c>
      <c r="K408">
        <v>12.5</v>
      </c>
      <c r="L408">
        <v>0.79752999999999996</v>
      </c>
      <c r="M408">
        <v>7.6</v>
      </c>
      <c r="S408">
        <v>9.31</v>
      </c>
      <c r="T408">
        <v>0.25</v>
      </c>
      <c r="U408">
        <v>11.63</v>
      </c>
      <c r="V408">
        <v>1.567E-2</v>
      </c>
      <c r="W408">
        <v>0.14000000000000001</v>
      </c>
      <c r="X408" s="2" t="s">
        <v>2013</v>
      </c>
      <c r="Z408" s="3" t="s">
        <v>2014</v>
      </c>
      <c r="AA408">
        <v>96</v>
      </c>
      <c r="AB408" s="1" t="s">
        <v>1391</v>
      </c>
      <c r="AC408" t="s">
        <v>38</v>
      </c>
    </row>
    <row r="409" spans="1:29" x14ac:dyDescent="0.25">
      <c r="A409" s="1" t="s">
        <v>2015</v>
      </c>
      <c r="B409" t="s">
        <v>2016</v>
      </c>
      <c r="C409" t="s">
        <v>1945</v>
      </c>
      <c r="D409" t="str">
        <f>HYPERLINK("http://image.bazic.com/215.jpg","CLICK HERE")</f>
        <v>CLICK HERE</v>
      </c>
      <c r="E409" s="6">
        <v>1.99</v>
      </c>
      <c r="F409" s="7">
        <v>0.89</v>
      </c>
      <c r="G409" s="4">
        <v>144</v>
      </c>
      <c r="H409" s="5">
        <v>24</v>
      </c>
      <c r="I409">
        <v>12.5</v>
      </c>
      <c r="J409">
        <v>12</v>
      </c>
      <c r="K409">
        <v>12.5</v>
      </c>
      <c r="L409">
        <v>1.08507</v>
      </c>
      <c r="M409">
        <v>22.7</v>
      </c>
      <c r="N409" s="4">
        <v>11</v>
      </c>
      <c r="O409">
        <v>6</v>
      </c>
      <c r="P409">
        <v>4</v>
      </c>
      <c r="Q409">
        <v>0.15278</v>
      </c>
      <c r="R409" s="5">
        <v>3.66</v>
      </c>
      <c r="S409">
        <v>3.5</v>
      </c>
      <c r="T409">
        <v>0.875</v>
      </c>
      <c r="U409">
        <v>4.5</v>
      </c>
      <c r="V409">
        <v>7.9799999999999992E-3</v>
      </c>
      <c r="W409">
        <v>0.14799999999999999</v>
      </c>
      <c r="X409" s="2" t="s">
        <v>2017</v>
      </c>
      <c r="Y409" s="1" t="s">
        <v>2018</v>
      </c>
      <c r="Z409" s="3" t="s">
        <v>2019</v>
      </c>
      <c r="AA409">
        <v>60</v>
      </c>
      <c r="AB409" s="1" t="s">
        <v>1946</v>
      </c>
      <c r="AC409" t="s">
        <v>38</v>
      </c>
    </row>
    <row r="410" spans="1:29" x14ac:dyDescent="0.25">
      <c r="A410" s="1" t="s">
        <v>2020</v>
      </c>
      <c r="B410" t="s">
        <v>2021</v>
      </c>
      <c r="C410" t="s">
        <v>1930</v>
      </c>
      <c r="D410" t="str">
        <f>HYPERLINK("http://image.bazic.com/2150.jpg","CLICK HERE")</f>
        <v>CLICK HERE</v>
      </c>
      <c r="E410" s="6">
        <v>1.99</v>
      </c>
      <c r="F410" s="7">
        <v>0.85</v>
      </c>
      <c r="G410" s="4">
        <v>288</v>
      </c>
      <c r="H410" s="5">
        <v>24</v>
      </c>
      <c r="I410">
        <v>21.25</v>
      </c>
      <c r="J410">
        <v>10.25</v>
      </c>
      <c r="K410">
        <v>12.5</v>
      </c>
      <c r="L410">
        <v>1.57561</v>
      </c>
      <c r="M410">
        <v>35.26</v>
      </c>
      <c r="N410" s="4">
        <v>12</v>
      </c>
      <c r="O410">
        <v>10.5</v>
      </c>
      <c r="P410">
        <v>1.5</v>
      </c>
      <c r="Q410">
        <v>0.10938000000000001</v>
      </c>
      <c r="R410" s="5">
        <v>2.84</v>
      </c>
      <c r="S410">
        <v>9.5</v>
      </c>
      <c r="T410">
        <v>6.25E-2</v>
      </c>
      <c r="U410">
        <v>12.5</v>
      </c>
      <c r="V410">
        <v>4.3E-3</v>
      </c>
      <c r="W410">
        <v>0.1</v>
      </c>
      <c r="X410" s="2" t="s">
        <v>2024</v>
      </c>
      <c r="Y410" s="1" t="s">
        <v>2025</v>
      </c>
      <c r="Z410" s="3" t="s">
        <v>2026</v>
      </c>
      <c r="AA410">
        <v>32</v>
      </c>
      <c r="AB410" s="1" t="s">
        <v>2022</v>
      </c>
      <c r="AC410" t="s">
        <v>2023</v>
      </c>
    </row>
    <row r="411" spans="1:29" x14ac:dyDescent="0.25">
      <c r="A411" s="1" t="s">
        <v>2027</v>
      </c>
      <c r="B411" t="s">
        <v>2028</v>
      </c>
      <c r="C411" t="s">
        <v>1930</v>
      </c>
      <c r="D411" t="str">
        <f>HYPERLINK("http://image.bazic.com/2151.jpg","CLICK HERE")</f>
        <v>CLICK HERE</v>
      </c>
      <c r="E411" s="6">
        <v>1.99</v>
      </c>
      <c r="F411" s="7">
        <v>0.99</v>
      </c>
      <c r="G411" s="4">
        <v>144</v>
      </c>
      <c r="H411" s="5">
        <v>24</v>
      </c>
      <c r="I411">
        <v>12.75</v>
      </c>
      <c r="J411">
        <v>11</v>
      </c>
      <c r="K411">
        <v>12.75</v>
      </c>
      <c r="L411">
        <v>1.0348299999999999</v>
      </c>
      <c r="M411">
        <v>24.42</v>
      </c>
      <c r="N411" s="4">
        <v>12</v>
      </c>
      <c r="O411">
        <v>10.5</v>
      </c>
      <c r="P411">
        <v>2</v>
      </c>
      <c r="Q411">
        <v>0.14582999999999999</v>
      </c>
      <c r="R411" s="5">
        <v>3.9</v>
      </c>
      <c r="S411">
        <v>9.5</v>
      </c>
      <c r="T411">
        <v>6.25E-2</v>
      </c>
      <c r="U411">
        <v>12.5</v>
      </c>
      <c r="V411">
        <v>4.3E-3</v>
      </c>
      <c r="W411">
        <v>0.14000000000000001</v>
      </c>
      <c r="X411" s="2" t="s">
        <v>2030</v>
      </c>
      <c r="Y411" s="1" t="s">
        <v>2031</v>
      </c>
      <c r="Z411" s="3" t="s">
        <v>2032</v>
      </c>
      <c r="AA411">
        <v>60</v>
      </c>
      <c r="AB411" s="1" t="s">
        <v>2022</v>
      </c>
      <c r="AC411" t="s">
        <v>2029</v>
      </c>
    </row>
    <row r="412" spans="1:29" x14ac:dyDescent="0.25">
      <c r="A412" s="1" t="s">
        <v>2033</v>
      </c>
      <c r="B412" t="s">
        <v>2034</v>
      </c>
      <c r="C412" t="s">
        <v>1930</v>
      </c>
      <c r="D412" t="str">
        <f>HYPERLINK("http://image.bazic.com/2152.jpg","CLICK HERE")</f>
        <v>CLICK HERE</v>
      </c>
      <c r="E412" s="6">
        <v>1.99</v>
      </c>
      <c r="F412" s="7">
        <v>0.89</v>
      </c>
      <c r="G412" s="4">
        <v>288</v>
      </c>
      <c r="H412" s="5">
        <v>24</v>
      </c>
      <c r="I412">
        <v>19.5</v>
      </c>
      <c r="J412">
        <v>10.75</v>
      </c>
      <c r="K412">
        <v>12.2</v>
      </c>
      <c r="L412">
        <v>1.4799899999999999</v>
      </c>
      <c r="M412">
        <v>36</v>
      </c>
      <c r="N412" s="4">
        <v>12</v>
      </c>
      <c r="O412">
        <v>10.5</v>
      </c>
      <c r="P412">
        <v>1.5</v>
      </c>
      <c r="Q412">
        <v>0.10938000000000001</v>
      </c>
      <c r="R412" s="5">
        <v>2.84</v>
      </c>
      <c r="S412">
        <v>9.5</v>
      </c>
      <c r="T412">
        <v>6.25E-2</v>
      </c>
      <c r="U412">
        <v>12.5</v>
      </c>
      <c r="V412">
        <v>4.3E-3</v>
      </c>
      <c r="W412">
        <v>0.1</v>
      </c>
      <c r="X412" s="2" t="s">
        <v>2035</v>
      </c>
      <c r="Y412" s="1" t="s">
        <v>2036</v>
      </c>
      <c r="Z412" s="3" t="s">
        <v>2037</v>
      </c>
      <c r="AA412">
        <v>40</v>
      </c>
      <c r="AB412" s="1" t="s">
        <v>2022</v>
      </c>
      <c r="AC412" t="s">
        <v>2029</v>
      </c>
    </row>
    <row r="413" spans="1:29" x14ac:dyDescent="0.25">
      <c r="A413" s="1" t="s">
        <v>2038</v>
      </c>
      <c r="B413" t="s">
        <v>2039</v>
      </c>
      <c r="C413" t="s">
        <v>1930</v>
      </c>
      <c r="D413" t="str">
        <f>HYPERLINK("http://image.bazic.com/2153.jpg","CLICK HERE")</f>
        <v>CLICK HERE</v>
      </c>
      <c r="E413" s="6">
        <v>2.99</v>
      </c>
      <c r="F413" s="7">
        <v>1.05</v>
      </c>
      <c r="G413" s="4">
        <v>144</v>
      </c>
      <c r="H413" s="5">
        <v>24</v>
      </c>
      <c r="I413">
        <v>11.5</v>
      </c>
      <c r="J413">
        <v>10.75</v>
      </c>
      <c r="K413">
        <v>12.2</v>
      </c>
      <c r="L413">
        <v>0.87282000000000004</v>
      </c>
      <c r="M413">
        <v>25.3</v>
      </c>
      <c r="N413" s="4">
        <v>12</v>
      </c>
      <c r="O413">
        <v>10.5</v>
      </c>
      <c r="P413">
        <v>2</v>
      </c>
      <c r="Q413">
        <v>0.14582999999999999</v>
      </c>
      <c r="R413" s="5">
        <v>3.9</v>
      </c>
      <c r="S413">
        <v>9.5</v>
      </c>
      <c r="T413">
        <v>6.25E-2</v>
      </c>
      <c r="U413">
        <v>12.5</v>
      </c>
      <c r="V413">
        <v>4.3E-3</v>
      </c>
      <c r="W413">
        <v>0.14000000000000001</v>
      </c>
      <c r="X413" s="2" t="s">
        <v>2040</v>
      </c>
      <c r="Y413" s="1" t="s">
        <v>2041</v>
      </c>
      <c r="Z413" s="3" t="s">
        <v>2042</v>
      </c>
      <c r="AA413">
        <v>60</v>
      </c>
      <c r="AB413" s="1" t="s">
        <v>2022</v>
      </c>
      <c r="AC413" t="s">
        <v>2029</v>
      </c>
    </row>
    <row r="414" spans="1:29" x14ac:dyDescent="0.25">
      <c r="A414" s="1" t="s">
        <v>2043</v>
      </c>
      <c r="B414" t="s">
        <v>2044</v>
      </c>
      <c r="C414" t="s">
        <v>1974</v>
      </c>
      <c r="D414" t="str">
        <f>HYPERLINK("http://image.bazic.com/2155.jpg","CLICK HERE")</f>
        <v>CLICK HERE</v>
      </c>
      <c r="E414" s="6">
        <v>1.99</v>
      </c>
      <c r="F414" s="7">
        <v>0.59</v>
      </c>
      <c r="G414" s="4">
        <v>50</v>
      </c>
      <c r="I414">
        <v>14</v>
      </c>
      <c r="J414">
        <v>11.25</v>
      </c>
      <c r="K414">
        <v>6.25</v>
      </c>
      <c r="L414">
        <v>0.56966000000000006</v>
      </c>
      <c r="M414">
        <v>4.42</v>
      </c>
      <c r="S414">
        <v>12.8125</v>
      </c>
      <c r="T414">
        <v>9.875</v>
      </c>
      <c r="U414">
        <v>0.5</v>
      </c>
      <c r="V414">
        <v>3.6609999999999997E-2</v>
      </c>
      <c r="W414">
        <v>7.4999999999999997E-2</v>
      </c>
      <c r="X414" s="2" t="s">
        <v>2045</v>
      </c>
      <c r="Z414" s="3" t="s">
        <v>2046</v>
      </c>
      <c r="AA414">
        <v>121</v>
      </c>
      <c r="AB414" s="1" t="s">
        <v>1391</v>
      </c>
      <c r="AC414" t="s">
        <v>38</v>
      </c>
    </row>
    <row r="415" spans="1:29" x14ac:dyDescent="0.25">
      <c r="A415" s="1" t="s">
        <v>2047</v>
      </c>
      <c r="B415" t="s">
        <v>2048</v>
      </c>
      <c r="C415" t="s">
        <v>1974</v>
      </c>
      <c r="D415" t="str">
        <f>HYPERLINK("http://image.bazic.com/2156.jpg","CLICK HERE")</f>
        <v>CLICK HERE</v>
      </c>
      <c r="E415" s="6">
        <v>1.99</v>
      </c>
      <c r="F415" s="7">
        <v>0.59</v>
      </c>
      <c r="G415" s="4">
        <v>50</v>
      </c>
      <c r="I415">
        <v>14.25</v>
      </c>
      <c r="J415">
        <v>11.25</v>
      </c>
      <c r="K415">
        <v>6</v>
      </c>
      <c r="L415">
        <v>0.55664000000000002</v>
      </c>
      <c r="M415">
        <v>4.54</v>
      </c>
      <c r="S415">
        <v>12.8125</v>
      </c>
      <c r="T415">
        <v>9.875</v>
      </c>
      <c r="U415">
        <v>0.5</v>
      </c>
      <c r="V415">
        <v>3.6609999999999997E-2</v>
      </c>
      <c r="W415">
        <v>0.06</v>
      </c>
      <c r="X415" s="2" t="s">
        <v>2049</v>
      </c>
      <c r="Z415" s="3" t="s">
        <v>2050</v>
      </c>
      <c r="AA415">
        <v>121</v>
      </c>
      <c r="AB415" s="1" t="s">
        <v>1391</v>
      </c>
      <c r="AC415" t="s">
        <v>38</v>
      </c>
    </row>
    <row r="416" spans="1:29" x14ac:dyDescent="0.25">
      <c r="A416" s="1" t="s">
        <v>2051</v>
      </c>
      <c r="B416" t="s">
        <v>2052</v>
      </c>
      <c r="C416" t="s">
        <v>1930</v>
      </c>
      <c r="D416" t="str">
        <f>HYPERLINK("http://image.bazic.com/2157.jpg","CLICK HERE")</f>
        <v>CLICK HERE</v>
      </c>
      <c r="E416" s="6">
        <v>5.99</v>
      </c>
      <c r="F416" s="7">
        <v>2.85</v>
      </c>
      <c r="G416" s="4">
        <v>12</v>
      </c>
      <c r="I416">
        <v>12.25</v>
      </c>
      <c r="J416">
        <v>6.75</v>
      </c>
      <c r="K416">
        <v>10</v>
      </c>
      <c r="L416">
        <v>0.47852</v>
      </c>
      <c r="M416">
        <v>5.22</v>
      </c>
      <c r="S416">
        <v>11</v>
      </c>
      <c r="T416">
        <v>0.5</v>
      </c>
      <c r="U416">
        <v>13.75</v>
      </c>
      <c r="V416">
        <v>4.3770000000000003E-2</v>
      </c>
      <c r="W416">
        <v>0.38</v>
      </c>
      <c r="X416" s="2" t="s">
        <v>2053</v>
      </c>
      <c r="Z416" s="3" t="s">
        <v>2054</v>
      </c>
      <c r="AA416">
        <v>126</v>
      </c>
      <c r="AB416" s="1" t="s">
        <v>1391</v>
      </c>
      <c r="AC416" t="s">
        <v>38</v>
      </c>
    </row>
    <row r="417" spans="1:29" x14ac:dyDescent="0.25">
      <c r="A417" s="1" t="s">
        <v>2055</v>
      </c>
      <c r="B417" t="s">
        <v>2056</v>
      </c>
      <c r="C417" t="s">
        <v>1952</v>
      </c>
      <c r="D417" t="str">
        <f>HYPERLINK("http://image.bazic.com/2170.jpg","CLICK HERE")</f>
        <v>CLICK HERE</v>
      </c>
      <c r="E417" s="6">
        <v>1.99</v>
      </c>
      <c r="F417" s="7">
        <v>0.69</v>
      </c>
      <c r="G417" s="4">
        <v>48</v>
      </c>
      <c r="I417">
        <v>10.25</v>
      </c>
      <c r="J417">
        <v>5.25</v>
      </c>
      <c r="K417">
        <v>12.75</v>
      </c>
      <c r="L417">
        <v>0.39705000000000001</v>
      </c>
      <c r="M417">
        <v>6.74</v>
      </c>
      <c r="S417">
        <v>9.5</v>
      </c>
      <c r="T417">
        <v>0.15740000000000001</v>
      </c>
      <c r="U417">
        <v>11.625</v>
      </c>
      <c r="V417">
        <v>1.0059999999999999E-2</v>
      </c>
      <c r="W417">
        <v>0.1125</v>
      </c>
      <c r="X417" s="2" t="s">
        <v>2058</v>
      </c>
      <c r="Z417" s="3" t="s">
        <v>2059</v>
      </c>
      <c r="AA417">
        <v>155</v>
      </c>
      <c r="AB417" s="1" t="s">
        <v>2057</v>
      </c>
      <c r="AC417" t="s">
        <v>38</v>
      </c>
    </row>
    <row r="418" spans="1:29" x14ac:dyDescent="0.25">
      <c r="A418" s="1" t="s">
        <v>2060</v>
      </c>
      <c r="B418" t="s">
        <v>2061</v>
      </c>
      <c r="C418" t="s">
        <v>1952</v>
      </c>
      <c r="D418" t="str">
        <f>HYPERLINK("http://image.bazic.com/2172.jpg","CLICK HERE")</f>
        <v>CLICK HERE</v>
      </c>
      <c r="E418" s="6">
        <v>1.99</v>
      </c>
      <c r="F418" s="7">
        <v>0.69</v>
      </c>
      <c r="G418" s="4">
        <v>48</v>
      </c>
      <c r="I418">
        <v>10.25</v>
      </c>
      <c r="J418">
        <v>5.25</v>
      </c>
      <c r="K418">
        <v>12.5</v>
      </c>
      <c r="L418">
        <v>0.38927</v>
      </c>
      <c r="M418">
        <v>6.76</v>
      </c>
      <c r="S418">
        <v>9.5</v>
      </c>
      <c r="T418">
        <v>0.15748000000000001</v>
      </c>
      <c r="U418">
        <v>11.625</v>
      </c>
      <c r="V418">
        <v>1.0059999999999999E-2</v>
      </c>
      <c r="W418">
        <v>0.12</v>
      </c>
      <c r="X418" s="2" t="s">
        <v>2062</v>
      </c>
      <c r="Z418" s="3" t="s">
        <v>2063</v>
      </c>
      <c r="AA418">
        <v>155</v>
      </c>
      <c r="AB418" s="1" t="s">
        <v>2057</v>
      </c>
      <c r="AC418" t="s">
        <v>38</v>
      </c>
    </row>
    <row r="419" spans="1:29" x14ac:dyDescent="0.25">
      <c r="A419" s="1" t="s">
        <v>2064</v>
      </c>
      <c r="B419" t="s">
        <v>2065</v>
      </c>
      <c r="C419" t="s">
        <v>1952</v>
      </c>
      <c r="D419" t="str">
        <f>HYPERLINK("http://image.bazic.com/2174.jpg","CLICK HERE")</f>
        <v>CLICK HERE</v>
      </c>
      <c r="E419" s="6">
        <v>1.99</v>
      </c>
      <c r="F419" s="7">
        <v>0.69</v>
      </c>
      <c r="G419" s="4">
        <v>48</v>
      </c>
      <c r="I419">
        <v>10.25</v>
      </c>
      <c r="J419">
        <v>5.25</v>
      </c>
      <c r="K419">
        <v>12.75</v>
      </c>
      <c r="L419">
        <v>0.39705000000000001</v>
      </c>
      <c r="M419">
        <v>6.8</v>
      </c>
      <c r="S419">
        <v>9.5</v>
      </c>
      <c r="T419">
        <v>0.15748000000000001</v>
      </c>
      <c r="U419">
        <v>11.625</v>
      </c>
      <c r="V419">
        <v>1.0059999999999999E-2</v>
      </c>
      <c r="W419">
        <v>0.1125</v>
      </c>
      <c r="X419" s="2" t="s">
        <v>2066</v>
      </c>
      <c r="Z419" s="3" t="s">
        <v>2067</v>
      </c>
      <c r="AA419">
        <v>155</v>
      </c>
      <c r="AB419" s="1" t="s">
        <v>2057</v>
      </c>
      <c r="AC419" t="s">
        <v>38</v>
      </c>
    </row>
    <row r="420" spans="1:29" x14ac:dyDescent="0.25">
      <c r="A420" s="1" t="s">
        <v>2068</v>
      </c>
      <c r="B420" t="s">
        <v>2069</v>
      </c>
      <c r="C420" t="s">
        <v>1952</v>
      </c>
      <c r="D420" t="str">
        <f>HYPERLINK("http://image.bazic.com/2176.jpg","CLICK HERE")</f>
        <v>CLICK HERE</v>
      </c>
      <c r="E420" s="6">
        <v>1.99</v>
      </c>
      <c r="F420" s="7">
        <v>0.69</v>
      </c>
      <c r="G420" s="4">
        <v>48</v>
      </c>
      <c r="I420">
        <v>10.25</v>
      </c>
      <c r="J420">
        <v>5.25</v>
      </c>
      <c r="K420">
        <v>12.75</v>
      </c>
      <c r="L420">
        <v>0.39705000000000001</v>
      </c>
      <c r="M420">
        <v>6.7</v>
      </c>
      <c r="S420">
        <v>9.5</v>
      </c>
      <c r="T420">
        <v>0.15740000000000001</v>
      </c>
      <c r="U420">
        <v>11.625</v>
      </c>
      <c r="V420">
        <v>1.0059999999999999E-2</v>
      </c>
      <c r="W420">
        <v>0.1125</v>
      </c>
      <c r="X420" s="2" t="s">
        <v>2070</v>
      </c>
      <c r="Z420" s="3" t="s">
        <v>2071</v>
      </c>
      <c r="AA420">
        <v>155</v>
      </c>
      <c r="AB420" s="1" t="s">
        <v>2057</v>
      </c>
      <c r="AC420" t="s">
        <v>38</v>
      </c>
    </row>
    <row r="421" spans="1:29" x14ac:dyDescent="0.25">
      <c r="A421" s="1" t="s">
        <v>2072</v>
      </c>
      <c r="B421" t="s">
        <v>2073</v>
      </c>
      <c r="C421" t="s">
        <v>1952</v>
      </c>
      <c r="D421" t="str">
        <f>HYPERLINK("http://image.bazic.com/2177.jpg","CLICK HERE")</f>
        <v>CLICK HERE</v>
      </c>
      <c r="E421" s="6">
        <v>1.99</v>
      </c>
      <c r="F421" s="7">
        <v>0.59</v>
      </c>
      <c r="G421" s="4">
        <v>48</v>
      </c>
      <c r="I421">
        <v>10.25</v>
      </c>
      <c r="J421">
        <v>5.25</v>
      </c>
      <c r="K421">
        <v>12.5</v>
      </c>
      <c r="L421">
        <v>0.38927</v>
      </c>
      <c r="M421">
        <v>6.76</v>
      </c>
      <c r="S421">
        <v>9.5</v>
      </c>
      <c r="T421">
        <v>7.9000000000000001E-2</v>
      </c>
      <c r="U421">
        <v>11.712999999999999</v>
      </c>
      <c r="V421">
        <v>5.0899999999999999E-3</v>
      </c>
      <c r="W421">
        <v>0.12</v>
      </c>
      <c r="X421" s="2" t="s">
        <v>2074</v>
      </c>
      <c r="Z421" s="3" t="s">
        <v>2075</v>
      </c>
      <c r="AA421">
        <v>155</v>
      </c>
      <c r="AB421" s="1" t="s">
        <v>2057</v>
      </c>
      <c r="AC421" t="s">
        <v>38</v>
      </c>
    </row>
    <row r="422" spans="1:29" x14ac:dyDescent="0.25">
      <c r="A422" s="1" t="s">
        <v>2076</v>
      </c>
      <c r="B422" t="s">
        <v>2077</v>
      </c>
      <c r="C422" t="s">
        <v>1952</v>
      </c>
      <c r="D422" t="str">
        <f>HYPERLINK("http://image.bazic.com/2178.jpg","CLICK HERE")</f>
        <v>CLICK HERE</v>
      </c>
      <c r="E422" s="6">
        <v>1.99</v>
      </c>
      <c r="F422" s="7">
        <v>0.59</v>
      </c>
      <c r="G422" s="4">
        <v>48</v>
      </c>
      <c r="I422">
        <v>10.5</v>
      </c>
      <c r="J422">
        <v>6.25</v>
      </c>
      <c r="K422">
        <v>12.5</v>
      </c>
      <c r="L422">
        <v>0.47471999999999998</v>
      </c>
      <c r="M422">
        <v>6.4</v>
      </c>
      <c r="S422">
        <v>9.5</v>
      </c>
      <c r="T422">
        <v>7.9000000000000001E-2</v>
      </c>
      <c r="U422">
        <v>11.712999999999999</v>
      </c>
      <c r="V422">
        <v>5.0899999999999999E-3</v>
      </c>
      <c r="W422">
        <v>0.15</v>
      </c>
      <c r="X422" s="2" t="s">
        <v>2078</v>
      </c>
      <c r="Z422" s="3" t="s">
        <v>2079</v>
      </c>
      <c r="AA422">
        <v>150</v>
      </c>
      <c r="AB422" s="1" t="s">
        <v>2057</v>
      </c>
      <c r="AC422" t="s">
        <v>38</v>
      </c>
    </row>
    <row r="423" spans="1:29" x14ac:dyDescent="0.25">
      <c r="A423" s="1" t="s">
        <v>2080</v>
      </c>
      <c r="B423" t="s">
        <v>2081</v>
      </c>
      <c r="C423" t="s">
        <v>1952</v>
      </c>
      <c r="D423" t="str">
        <f>HYPERLINK("http://image.bazic.com/2180.jpg","CLICK HERE")</f>
        <v>CLICK HERE</v>
      </c>
      <c r="E423" s="6">
        <v>16.989999999999998</v>
      </c>
      <c r="F423" s="7">
        <v>7.35</v>
      </c>
      <c r="G423" s="4">
        <v>5</v>
      </c>
      <c r="I423">
        <v>12.5</v>
      </c>
      <c r="J423">
        <v>11</v>
      </c>
      <c r="K423">
        <v>10.5</v>
      </c>
      <c r="L423">
        <v>0.83550000000000002</v>
      </c>
      <c r="M423">
        <v>11.82</v>
      </c>
      <c r="S423">
        <v>9.5</v>
      </c>
      <c r="T423">
        <v>2.5</v>
      </c>
      <c r="U423">
        <v>10.75</v>
      </c>
      <c r="V423">
        <v>0.14774999999999999</v>
      </c>
      <c r="W423">
        <v>2.4140000000000001</v>
      </c>
      <c r="X423" s="2" t="s">
        <v>2082</v>
      </c>
      <c r="Z423" s="3" t="s">
        <v>2083</v>
      </c>
      <c r="AA423">
        <v>84</v>
      </c>
      <c r="AB423" s="1" t="s">
        <v>2057</v>
      </c>
      <c r="AC423" t="s">
        <v>2029</v>
      </c>
    </row>
    <row r="424" spans="1:29" x14ac:dyDescent="0.25">
      <c r="A424" s="1" t="s">
        <v>2084</v>
      </c>
      <c r="B424" t="s">
        <v>2085</v>
      </c>
      <c r="C424" t="s">
        <v>1952</v>
      </c>
      <c r="D424" t="str">
        <f>HYPERLINK("http://image.bazic.com/2181.jpg","CLICK HERE")</f>
        <v>CLICK HERE</v>
      </c>
      <c r="E424" s="6">
        <v>16.989999999999998</v>
      </c>
      <c r="F424" s="7">
        <v>7.35</v>
      </c>
      <c r="G424" s="4">
        <v>5</v>
      </c>
      <c r="I424">
        <v>12.5</v>
      </c>
      <c r="J424">
        <v>11</v>
      </c>
      <c r="K424">
        <v>10.5</v>
      </c>
      <c r="L424">
        <v>0.83550000000000002</v>
      </c>
      <c r="M424">
        <v>11.74</v>
      </c>
      <c r="S424">
        <v>9.5</v>
      </c>
      <c r="T424">
        <v>2.5</v>
      </c>
      <c r="U424">
        <v>10.75</v>
      </c>
      <c r="V424">
        <v>0.14774999999999999</v>
      </c>
      <c r="W424">
        <v>2.16</v>
      </c>
      <c r="X424" s="2" t="s">
        <v>2086</v>
      </c>
      <c r="Z424" s="3" t="s">
        <v>2087</v>
      </c>
      <c r="AA424">
        <v>84</v>
      </c>
      <c r="AB424" s="1" t="s">
        <v>2057</v>
      </c>
      <c r="AC424" t="s">
        <v>2029</v>
      </c>
    </row>
    <row r="425" spans="1:29" x14ac:dyDescent="0.25">
      <c r="A425" s="1" t="s">
        <v>2088</v>
      </c>
      <c r="B425" t="s">
        <v>2089</v>
      </c>
      <c r="C425" t="s">
        <v>1952</v>
      </c>
      <c r="D425" t="str">
        <f>HYPERLINK("http://image.bazic.com/2182.jpg","CLICK HERE")</f>
        <v>CLICK HERE</v>
      </c>
      <c r="E425" s="6">
        <v>16.989999999999998</v>
      </c>
      <c r="F425" s="7">
        <v>7.35</v>
      </c>
      <c r="G425" s="4">
        <v>5</v>
      </c>
      <c r="I425">
        <v>12.25</v>
      </c>
      <c r="J425">
        <v>11</v>
      </c>
      <c r="K425">
        <v>10.5</v>
      </c>
      <c r="L425">
        <v>0.81879000000000002</v>
      </c>
      <c r="M425">
        <v>11.78</v>
      </c>
      <c r="S425">
        <v>9.5</v>
      </c>
      <c r="T425">
        <v>2.5</v>
      </c>
      <c r="U425">
        <v>10.75</v>
      </c>
      <c r="V425">
        <v>0.14774999999999999</v>
      </c>
      <c r="W425">
        <v>2.1800000000000002</v>
      </c>
      <c r="X425" s="2" t="s">
        <v>2090</v>
      </c>
      <c r="Z425" s="3" t="s">
        <v>2091</v>
      </c>
      <c r="AA425">
        <v>84</v>
      </c>
      <c r="AB425" s="1" t="s">
        <v>2057</v>
      </c>
      <c r="AC425" t="s">
        <v>2029</v>
      </c>
    </row>
    <row r="426" spans="1:29" x14ac:dyDescent="0.25">
      <c r="A426" s="1" t="s">
        <v>2092</v>
      </c>
      <c r="B426" t="s">
        <v>2093</v>
      </c>
      <c r="C426" t="s">
        <v>1952</v>
      </c>
      <c r="D426" t="str">
        <f>HYPERLINK("http://image.bazic.com/2183.jpg","CLICK HERE")</f>
        <v>CLICK HERE</v>
      </c>
      <c r="E426" s="6">
        <v>16.989999999999998</v>
      </c>
      <c r="F426" s="7">
        <v>7.35</v>
      </c>
      <c r="G426" s="4">
        <v>5</v>
      </c>
      <c r="I426">
        <v>12.5</v>
      </c>
      <c r="J426">
        <v>11</v>
      </c>
      <c r="K426">
        <v>10.5</v>
      </c>
      <c r="L426">
        <v>0.83550000000000002</v>
      </c>
      <c r="M426">
        <v>11.68</v>
      </c>
      <c r="S426">
        <v>9.5</v>
      </c>
      <c r="T426">
        <v>2.5</v>
      </c>
      <c r="U426">
        <v>10.75</v>
      </c>
      <c r="V426">
        <v>0.14774999999999999</v>
      </c>
      <c r="W426">
        <v>2.14</v>
      </c>
      <c r="X426" s="2" t="s">
        <v>2094</v>
      </c>
      <c r="Z426" s="3" t="s">
        <v>2095</v>
      </c>
      <c r="AA426">
        <v>84</v>
      </c>
      <c r="AB426" s="1" t="s">
        <v>2057</v>
      </c>
      <c r="AC426" t="s">
        <v>2029</v>
      </c>
    </row>
    <row r="427" spans="1:29" x14ac:dyDescent="0.25">
      <c r="A427" s="1" t="s">
        <v>2096</v>
      </c>
      <c r="B427" t="s">
        <v>2097</v>
      </c>
      <c r="C427" t="s">
        <v>1952</v>
      </c>
      <c r="D427" t="str">
        <f>HYPERLINK("http://image.bazic.com/2184.jpg","CLICK HERE")</f>
        <v>CLICK HERE</v>
      </c>
      <c r="E427" s="6">
        <v>16.989999999999998</v>
      </c>
      <c r="F427" s="7">
        <v>7.35</v>
      </c>
      <c r="G427" s="4">
        <v>5</v>
      </c>
      <c r="I427">
        <v>12.5</v>
      </c>
      <c r="J427">
        <v>11</v>
      </c>
      <c r="K427">
        <v>10.5</v>
      </c>
      <c r="L427">
        <v>0.83550000000000002</v>
      </c>
      <c r="M427">
        <v>11.72</v>
      </c>
      <c r="S427">
        <v>9.5</v>
      </c>
      <c r="T427">
        <v>2.5</v>
      </c>
      <c r="U427">
        <v>10.75</v>
      </c>
      <c r="V427">
        <v>0.14774999999999999</v>
      </c>
      <c r="W427">
        <v>2.16</v>
      </c>
      <c r="X427" s="2" t="s">
        <v>2098</v>
      </c>
      <c r="Z427" s="3" t="s">
        <v>2099</v>
      </c>
      <c r="AA427">
        <v>84</v>
      </c>
      <c r="AB427" s="1" t="s">
        <v>2057</v>
      </c>
      <c r="AC427" t="s">
        <v>2029</v>
      </c>
    </row>
    <row r="428" spans="1:29" x14ac:dyDescent="0.25">
      <c r="A428" s="1" t="s">
        <v>2100</v>
      </c>
      <c r="B428" t="s">
        <v>2101</v>
      </c>
      <c r="C428" t="s">
        <v>1952</v>
      </c>
      <c r="D428" t="str">
        <f>HYPERLINK("http://image.bazic.com/2185.jpg","CLICK HERE")</f>
        <v>CLICK HERE</v>
      </c>
      <c r="E428" s="6">
        <v>16.989999999999998</v>
      </c>
      <c r="F428" s="7">
        <v>7.35</v>
      </c>
      <c r="G428" s="4">
        <v>5</v>
      </c>
      <c r="I428">
        <v>12.5</v>
      </c>
      <c r="J428">
        <v>11</v>
      </c>
      <c r="K428">
        <v>10.25</v>
      </c>
      <c r="L428">
        <v>0.81560999999999995</v>
      </c>
      <c r="M428">
        <v>11.72</v>
      </c>
      <c r="S428">
        <v>9.5</v>
      </c>
      <c r="T428">
        <v>2.5</v>
      </c>
      <c r="U428">
        <v>10.75</v>
      </c>
      <c r="V428">
        <v>0.14774999999999999</v>
      </c>
      <c r="W428">
        <v>2.1800000000000002</v>
      </c>
      <c r="X428" s="2" t="s">
        <v>2102</v>
      </c>
      <c r="Z428" s="3" t="s">
        <v>2103</v>
      </c>
      <c r="AA428">
        <v>84</v>
      </c>
      <c r="AB428" s="1" t="s">
        <v>2057</v>
      </c>
      <c r="AC428" t="s">
        <v>2029</v>
      </c>
    </row>
    <row r="429" spans="1:29" x14ac:dyDescent="0.25">
      <c r="A429" s="1" t="s">
        <v>2104</v>
      </c>
      <c r="B429" t="s">
        <v>2105</v>
      </c>
      <c r="C429" t="s">
        <v>2106</v>
      </c>
      <c r="D429" t="str">
        <f>HYPERLINK("http://image.bazic.com/2196.jpg","CLICK HERE")</f>
        <v>CLICK HERE</v>
      </c>
      <c r="E429" s="6">
        <v>57.99</v>
      </c>
      <c r="F429" s="7">
        <v>28.5</v>
      </c>
      <c r="G429" s="4">
        <v>3</v>
      </c>
      <c r="I429">
        <v>18.5</v>
      </c>
      <c r="J429">
        <v>18.25</v>
      </c>
      <c r="K429">
        <v>11.25</v>
      </c>
      <c r="L429">
        <v>2.19808</v>
      </c>
      <c r="M429">
        <v>25.9</v>
      </c>
      <c r="S429">
        <v>17.244</v>
      </c>
      <c r="T429">
        <v>3.976</v>
      </c>
      <c r="U429">
        <v>17.716999999999999</v>
      </c>
      <c r="V429">
        <v>0.70296000000000003</v>
      </c>
      <c r="W429">
        <v>8.1199999999999992</v>
      </c>
      <c r="X429" s="2" t="s">
        <v>2108</v>
      </c>
      <c r="Z429" s="3" t="s">
        <v>2109</v>
      </c>
      <c r="AA429">
        <v>36</v>
      </c>
      <c r="AB429" s="1" t="s">
        <v>2107</v>
      </c>
      <c r="AC429" t="s">
        <v>38</v>
      </c>
    </row>
    <row r="430" spans="1:29" x14ac:dyDescent="0.25">
      <c r="A430" s="1" t="s">
        <v>2110</v>
      </c>
      <c r="B430" t="s">
        <v>2111</v>
      </c>
      <c r="C430" t="s">
        <v>2106</v>
      </c>
      <c r="D430" t="str">
        <f>HYPERLINK("http://image.bazic.com/2197.jpg","CLICK HERE")</f>
        <v>CLICK HERE</v>
      </c>
      <c r="E430" s="6">
        <v>57.99</v>
      </c>
      <c r="F430" s="7">
        <v>28.5</v>
      </c>
      <c r="G430" s="4">
        <v>3</v>
      </c>
      <c r="I430">
        <v>18.5</v>
      </c>
      <c r="J430">
        <v>18.5</v>
      </c>
      <c r="K430">
        <v>11.5</v>
      </c>
      <c r="L430">
        <v>2.2777099999999999</v>
      </c>
      <c r="M430">
        <v>25.66</v>
      </c>
      <c r="S430">
        <v>17.244</v>
      </c>
      <c r="T430">
        <v>3.976</v>
      </c>
      <c r="U430">
        <v>17.716999999999999</v>
      </c>
      <c r="V430">
        <v>0.70296000000000003</v>
      </c>
      <c r="W430">
        <v>7.98</v>
      </c>
      <c r="X430" s="2" t="s">
        <v>2112</v>
      </c>
      <c r="Z430" s="3" t="s">
        <v>2113</v>
      </c>
      <c r="AA430">
        <v>36</v>
      </c>
      <c r="AB430" s="1" t="s">
        <v>2107</v>
      </c>
      <c r="AC430" t="s">
        <v>38</v>
      </c>
    </row>
    <row r="431" spans="1:29" x14ac:dyDescent="0.25">
      <c r="A431" s="1" t="s">
        <v>2114</v>
      </c>
      <c r="B431" t="s">
        <v>2115</v>
      </c>
      <c r="C431" t="s">
        <v>2106</v>
      </c>
      <c r="D431" t="str">
        <f>HYPERLINK("http://image.bazic.com/2198.jpg","CLICK HERE")</f>
        <v>CLICK HERE</v>
      </c>
      <c r="E431" s="6">
        <v>57.99</v>
      </c>
      <c r="F431" s="7">
        <v>28.5</v>
      </c>
      <c r="G431" s="4">
        <v>3</v>
      </c>
      <c r="I431">
        <v>18.25</v>
      </c>
      <c r="J431">
        <v>18.5</v>
      </c>
      <c r="K431">
        <v>11</v>
      </c>
      <c r="L431">
        <v>2.1492300000000002</v>
      </c>
      <c r="M431">
        <v>26.3</v>
      </c>
      <c r="S431">
        <v>17.244</v>
      </c>
      <c r="T431">
        <v>3.976</v>
      </c>
      <c r="U431">
        <v>17.716999999999999</v>
      </c>
      <c r="V431">
        <v>0.70296000000000003</v>
      </c>
      <c r="W431">
        <v>8.1999999999999993</v>
      </c>
      <c r="X431" s="2" t="s">
        <v>2116</v>
      </c>
      <c r="Z431" s="3" t="s">
        <v>2117</v>
      </c>
      <c r="AA431">
        <v>36</v>
      </c>
      <c r="AB431" s="1" t="s">
        <v>2107</v>
      </c>
      <c r="AC431" t="s">
        <v>38</v>
      </c>
    </row>
    <row r="432" spans="1:29" x14ac:dyDescent="0.25">
      <c r="A432" s="1" t="s">
        <v>2118</v>
      </c>
      <c r="B432" t="s">
        <v>2119</v>
      </c>
      <c r="C432" t="s">
        <v>2106</v>
      </c>
      <c r="D432" t="str">
        <f>HYPERLINK("http://image.bazic.com/2199.jpg","CLICK HERE")</f>
        <v>CLICK HERE</v>
      </c>
      <c r="E432" s="6">
        <v>57.99</v>
      </c>
      <c r="F432" s="7">
        <v>28.5</v>
      </c>
      <c r="G432" s="4">
        <v>3</v>
      </c>
      <c r="I432">
        <v>18.5</v>
      </c>
      <c r="J432">
        <v>18.5</v>
      </c>
      <c r="K432">
        <v>11.25</v>
      </c>
      <c r="L432">
        <v>2.2281900000000001</v>
      </c>
      <c r="M432">
        <v>25.78</v>
      </c>
      <c r="S432">
        <v>17.244</v>
      </c>
      <c r="T432">
        <v>3.976</v>
      </c>
      <c r="U432">
        <v>17.716999999999999</v>
      </c>
      <c r="V432">
        <v>0.70296000000000003</v>
      </c>
      <c r="W432">
        <v>8.06</v>
      </c>
      <c r="X432" s="2" t="s">
        <v>2120</v>
      </c>
      <c r="Z432" s="3" t="s">
        <v>2121</v>
      </c>
      <c r="AA432">
        <v>36</v>
      </c>
      <c r="AB432" s="1" t="s">
        <v>2107</v>
      </c>
      <c r="AC432" t="s">
        <v>38</v>
      </c>
    </row>
    <row r="433" spans="1:29" x14ac:dyDescent="0.25">
      <c r="A433" s="1" t="s">
        <v>2122</v>
      </c>
      <c r="B433" t="s">
        <v>2123</v>
      </c>
      <c r="C433" t="s">
        <v>2124</v>
      </c>
      <c r="D433" t="str">
        <f>HYPERLINK("http://image.bazic.com/2201.jpg","CLICK HERE")</f>
        <v>CLICK HERE</v>
      </c>
      <c r="E433" s="6">
        <v>1.99</v>
      </c>
      <c r="F433" s="7">
        <v>0.99</v>
      </c>
      <c r="G433" s="4">
        <v>72</v>
      </c>
      <c r="H433" s="5">
        <v>24</v>
      </c>
      <c r="I433">
        <v>22</v>
      </c>
      <c r="J433">
        <v>8</v>
      </c>
      <c r="K433">
        <v>7.75</v>
      </c>
      <c r="L433">
        <v>0.78935</v>
      </c>
      <c r="M433">
        <v>29.9</v>
      </c>
      <c r="N433" s="4">
        <v>7.5</v>
      </c>
      <c r="O433">
        <v>7.25</v>
      </c>
      <c r="P433">
        <v>7</v>
      </c>
      <c r="Q433">
        <v>0.22026999999999999</v>
      </c>
      <c r="R433" s="5">
        <v>9.64</v>
      </c>
      <c r="S433">
        <v>3.875</v>
      </c>
      <c r="T433">
        <v>0.55100000000000005</v>
      </c>
      <c r="U433">
        <v>6.875</v>
      </c>
      <c r="V433">
        <v>8.5000000000000006E-3</v>
      </c>
      <c r="W433">
        <v>0.4</v>
      </c>
      <c r="X433" s="2" t="s">
        <v>2126</v>
      </c>
      <c r="Y433" s="1" t="s">
        <v>2127</v>
      </c>
      <c r="Z433" s="3" t="s">
        <v>2128</v>
      </c>
      <c r="AA433">
        <v>70</v>
      </c>
      <c r="AB433" s="1" t="s">
        <v>2125</v>
      </c>
      <c r="AC433" t="s">
        <v>38</v>
      </c>
    </row>
    <row r="434" spans="1:29" x14ac:dyDescent="0.25">
      <c r="A434" s="1" t="s">
        <v>2129</v>
      </c>
      <c r="B434" t="s">
        <v>2130</v>
      </c>
      <c r="C434" t="s">
        <v>2124</v>
      </c>
      <c r="D434" t="str">
        <f>HYPERLINK("http://image.bazic.com/2202.jpg","CLICK HERE")</f>
        <v>CLICK HERE</v>
      </c>
      <c r="E434" s="6">
        <v>1.79</v>
      </c>
      <c r="F434" s="7">
        <v>0.59</v>
      </c>
      <c r="G434" s="4">
        <v>144</v>
      </c>
      <c r="H434" s="5">
        <v>24</v>
      </c>
      <c r="I434">
        <v>21.5</v>
      </c>
      <c r="J434">
        <v>7.25</v>
      </c>
      <c r="K434">
        <v>11</v>
      </c>
      <c r="L434">
        <v>0.99226000000000003</v>
      </c>
      <c r="M434">
        <v>17.38</v>
      </c>
      <c r="N434" s="4">
        <v>7</v>
      </c>
      <c r="O434">
        <v>7</v>
      </c>
      <c r="P434">
        <v>5.25</v>
      </c>
      <c r="Q434">
        <v>0.14887</v>
      </c>
      <c r="R434" s="5">
        <v>2.74</v>
      </c>
      <c r="S434">
        <v>3.5</v>
      </c>
      <c r="T434">
        <v>0.75</v>
      </c>
      <c r="U434">
        <v>5.25</v>
      </c>
      <c r="V434">
        <v>7.9799999999999992E-3</v>
      </c>
      <c r="W434">
        <v>0.1</v>
      </c>
      <c r="X434" s="2" t="s">
        <v>2131</v>
      </c>
      <c r="Y434" s="1" t="s">
        <v>2132</v>
      </c>
      <c r="Z434" s="3" t="s">
        <v>2133</v>
      </c>
      <c r="AA434">
        <v>60</v>
      </c>
      <c r="AB434" s="1" t="s">
        <v>2125</v>
      </c>
      <c r="AC434" t="s">
        <v>38</v>
      </c>
    </row>
    <row r="435" spans="1:29" x14ac:dyDescent="0.25">
      <c r="A435" s="1" t="s">
        <v>2134</v>
      </c>
      <c r="B435" t="s">
        <v>2135</v>
      </c>
      <c r="C435" t="s">
        <v>2124</v>
      </c>
      <c r="D435" t="str">
        <f>HYPERLINK("http://image.bazic.com/2204.jpg","CLICK HERE")</f>
        <v>CLICK HERE</v>
      </c>
      <c r="E435" s="6">
        <v>1.99</v>
      </c>
      <c r="F435" s="7">
        <v>0.89</v>
      </c>
      <c r="G435" s="4">
        <v>72</v>
      </c>
      <c r="H435" s="5">
        <v>24</v>
      </c>
      <c r="I435">
        <v>20</v>
      </c>
      <c r="J435">
        <v>9</v>
      </c>
      <c r="K435">
        <v>13.5</v>
      </c>
      <c r="L435">
        <v>1.40625</v>
      </c>
      <c r="M435">
        <v>20.12</v>
      </c>
      <c r="N435" s="4">
        <v>8.25</v>
      </c>
      <c r="O435">
        <v>6.5</v>
      </c>
      <c r="P435">
        <v>12.75</v>
      </c>
      <c r="Q435">
        <v>0.39567000000000002</v>
      </c>
      <c r="R435" s="5">
        <v>6.32</v>
      </c>
      <c r="S435">
        <v>4.25</v>
      </c>
      <c r="T435">
        <v>0.98399999999999999</v>
      </c>
      <c r="U435">
        <v>5.9649999999999999</v>
      </c>
      <c r="V435">
        <v>1.444E-2</v>
      </c>
      <c r="W435">
        <v>0.24</v>
      </c>
      <c r="X435" s="2" t="s">
        <v>2136</v>
      </c>
      <c r="Y435" s="1" t="s">
        <v>2137</v>
      </c>
      <c r="Z435" s="3" t="s">
        <v>2138</v>
      </c>
      <c r="AA435">
        <v>50</v>
      </c>
      <c r="AB435" s="1" t="s">
        <v>2125</v>
      </c>
      <c r="AC435" t="s">
        <v>38</v>
      </c>
    </row>
    <row r="436" spans="1:29" x14ac:dyDescent="0.25">
      <c r="A436" s="1" t="s">
        <v>2139</v>
      </c>
      <c r="B436" t="s">
        <v>2140</v>
      </c>
      <c r="C436" t="s">
        <v>2124</v>
      </c>
      <c r="D436" t="str">
        <f>HYPERLINK("http://image.bazic.com/2205.jpg","CLICK HERE")</f>
        <v>CLICK HERE</v>
      </c>
      <c r="E436" s="6">
        <v>1.99</v>
      </c>
      <c r="F436" s="7">
        <v>0.89</v>
      </c>
      <c r="G436" s="4">
        <v>72</v>
      </c>
      <c r="H436" s="5">
        <v>24</v>
      </c>
      <c r="I436">
        <v>20</v>
      </c>
      <c r="J436">
        <v>9</v>
      </c>
      <c r="K436">
        <v>13.5</v>
      </c>
      <c r="L436">
        <v>1.40625</v>
      </c>
      <c r="M436">
        <v>19.02</v>
      </c>
      <c r="N436" s="4">
        <v>8</v>
      </c>
      <c r="O436">
        <v>6.5</v>
      </c>
      <c r="P436">
        <v>12.5</v>
      </c>
      <c r="Q436">
        <v>0.37615999999999999</v>
      </c>
      <c r="R436" s="5">
        <v>5.96</v>
      </c>
      <c r="S436">
        <v>4</v>
      </c>
      <c r="T436">
        <v>1.1024</v>
      </c>
      <c r="U436">
        <v>6</v>
      </c>
      <c r="V436">
        <v>1.5310000000000001E-2</v>
      </c>
      <c r="W436">
        <v>0.24</v>
      </c>
      <c r="X436" s="2" t="s">
        <v>2141</v>
      </c>
      <c r="Y436" s="1" t="s">
        <v>2142</v>
      </c>
      <c r="Z436" s="3" t="s">
        <v>2143</v>
      </c>
      <c r="AA436">
        <v>50</v>
      </c>
      <c r="AB436" s="1" t="s">
        <v>2125</v>
      </c>
      <c r="AC436" t="s">
        <v>38</v>
      </c>
    </row>
    <row r="437" spans="1:29" x14ac:dyDescent="0.25">
      <c r="A437" s="1" t="s">
        <v>2144</v>
      </c>
      <c r="B437" t="s">
        <v>2145</v>
      </c>
      <c r="C437" t="s">
        <v>2124</v>
      </c>
      <c r="D437" t="str">
        <f>HYPERLINK("http://image.bazic.com/2206.jpg","CLICK HERE")</f>
        <v>CLICK HERE</v>
      </c>
      <c r="E437" s="6">
        <v>1.79</v>
      </c>
      <c r="F437" s="7">
        <v>0.59</v>
      </c>
      <c r="G437" s="4">
        <v>144</v>
      </c>
      <c r="H437" s="5">
        <v>24</v>
      </c>
      <c r="I437">
        <v>21.75</v>
      </c>
      <c r="J437">
        <v>7.75</v>
      </c>
      <c r="K437">
        <v>11.25</v>
      </c>
      <c r="L437">
        <v>1.09741</v>
      </c>
      <c r="M437">
        <v>16.64</v>
      </c>
      <c r="N437" s="4">
        <v>7</v>
      </c>
      <c r="O437">
        <v>7</v>
      </c>
      <c r="P437">
        <v>5.25</v>
      </c>
      <c r="Q437">
        <v>0.14887</v>
      </c>
      <c r="R437" s="5">
        <v>2.62</v>
      </c>
      <c r="S437">
        <v>3.5</v>
      </c>
      <c r="T437">
        <v>0.75</v>
      </c>
      <c r="U437">
        <v>5.25</v>
      </c>
      <c r="V437">
        <v>7.9799999999999992E-3</v>
      </c>
      <c r="W437">
        <v>0.1</v>
      </c>
      <c r="X437" s="2" t="s">
        <v>2146</v>
      </c>
      <c r="Y437" s="1" t="s">
        <v>2147</v>
      </c>
      <c r="Z437" s="3" t="s">
        <v>2148</v>
      </c>
      <c r="AA437">
        <v>50</v>
      </c>
      <c r="AB437" s="1" t="s">
        <v>2125</v>
      </c>
      <c r="AC437" t="s">
        <v>38</v>
      </c>
    </row>
    <row r="438" spans="1:29" x14ac:dyDescent="0.25">
      <c r="A438" s="1" t="s">
        <v>2149</v>
      </c>
      <c r="B438" t="s">
        <v>2150</v>
      </c>
      <c r="C438" t="s">
        <v>2124</v>
      </c>
      <c r="D438" t="str">
        <f>HYPERLINK("http://image.bazic.com/2207.jpg","CLICK HERE")</f>
        <v>CLICK HERE</v>
      </c>
      <c r="E438" s="6">
        <v>1.99</v>
      </c>
      <c r="F438" s="7">
        <v>0.85</v>
      </c>
      <c r="G438" s="4">
        <v>72</v>
      </c>
      <c r="H438" s="5">
        <v>24</v>
      </c>
      <c r="I438">
        <v>23</v>
      </c>
      <c r="J438">
        <v>9</v>
      </c>
      <c r="K438">
        <v>6.5</v>
      </c>
      <c r="L438">
        <v>0.77864999999999995</v>
      </c>
      <c r="M438">
        <v>20.260000000000002</v>
      </c>
      <c r="N438" s="4">
        <v>8.25</v>
      </c>
      <c r="O438">
        <v>7.5</v>
      </c>
      <c r="P438">
        <v>5.75</v>
      </c>
      <c r="Q438">
        <v>0.20588999999999999</v>
      </c>
      <c r="R438" s="5">
        <v>6.48</v>
      </c>
      <c r="S438">
        <v>4.25</v>
      </c>
      <c r="T438">
        <v>0.66930000000000001</v>
      </c>
      <c r="U438">
        <v>7</v>
      </c>
      <c r="V438">
        <v>1.1520000000000001E-2</v>
      </c>
      <c r="W438">
        <v>0.26</v>
      </c>
      <c r="X438" s="2" t="s">
        <v>2151</v>
      </c>
      <c r="Y438" s="1" t="s">
        <v>2152</v>
      </c>
      <c r="Z438" s="3" t="s">
        <v>2153</v>
      </c>
      <c r="AA438">
        <v>63</v>
      </c>
      <c r="AB438" s="1" t="s">
        <v>2125</v>
      </c>
      <c r="AC438" t="s">
        <v>38</v>
      </c>
    </row>
    <row r="439" spans="1:29" x14ac:dyDescent="0.25">
      <c r="A439" s="1" t="s">
        <v>2154</v>
      </c>
      <c r="B439" t="s">
        <v>2155</v>
      </c>
      <c r="C439" t="s">
        <v>2124</v>
      </c>
      <c r="D439" t="str">
        <f>HYPERLINK("http://image.bazic.com/2209.jpg","CLICK HERE")</f>
        <v>CLICK HERE</v>
      </c>
      <c r="E439" s="6">
        <v>1.99</v>
      </c>
      <c r="F439" s="7">
        <v>0.85</v>
      </c>
      <c r="G439" s="4">
        <v>72</v>
      </c>
      <c r="H439" s="5">
        <v>24</v>
      </c>
      <c r="I439">
        <v>21</v>
      </c>
      <c r="J439">
        <v>8.5</v>
      </c>
      <c r="K439">
        <v>6.75</v>
      </c>
      <c r="L439">
        <v>0.69726999999999995</v>
      </c>
      <c r="M439">
        <v>19.98</v>
      </c>
      <c r="N439" s="4">
        <v>7.75</v>
      </c>
      <c r="O439">
        <v>7</v>
      </c>
      <c r="P439">
        <v>6</v>
      </c>
      <c r="Q439">
        <v>0.18837000000000001</v>
      </c>
      <c r="R439" s="5">
        <v>6.4</v>
      </c>
      <c r="S439">
        <v>3.5630000000000002</v>
      </c>
      <c r="T439">
        <v>0.49199999999999999</v>
      </c>
      <c r="U439">
        <v>7.625</v>
      </c>
      <c r="V439">
        <v>7.7400000000000004E-3</v>
      </c>
      <c r="W439">
        <v>0.26</v>
      </c>
      <c r="X439" s="2" t="s">
        <v>2156</v>
      </c>
      <c r="Y439" s="1" t="s">
        <v>2157</v>
      </c>
      <c r="Z439" s="3" t="s">
        <v>2158</v>
      </c>
      <c r="AA439">
        <v>63</v>
      </c>
      <c r="AB439" s="1" t="s">
        <v>2125</v>
      </c>
      <c r="AC439" t="s">
        <v>38</v>
      </c>
    </row>
    <row r="440" spans="1:29" x14ac:dyDescent="0.25">
      <c r="A440" s="1" t="s">
        <v>2159</v>
      </c>
      <c r="B440" t="s">
        <v>2160</v>
      </c>
      <c r="C440" t="s">
        <v>2124</v>
      </c>
      <c r="D440" t="str">
        <f>HYPERLINK("http://image.bazic.com/2211.jpg","CLICK HERE")</f>
        <v>CLICK HERE</v>
      </c>
      <c r="E440" s="6">
        <v>1.99</v>
      </c>
      <c r="F440" s="7">
        <v>0.89</v>
      </c>
      <c r="G440" s="4">
        <v>144</v>
      </c>
      <c r="H440" s="5">
        <v>24</v>
      </c>
      <c r="I440">
        <v>20.75</v>
      </c>
      <c r="J440">
        <v>11.25</v>
      </c>
      <c r="K440">
        <v>9.25</v>
      </c>
      <c r="L440">
        <v>1.24959</v>
      </c>
      <c r="M440">
        <v>25.38</v>
      </c>
      <c r="N440" s="4">
        <v>10.75</v>
      </c>
      <c r="O440">
        <v>6.75</v>
      </c>
      <c r="P440">
        <v>4</v>
      </c>
      <c r="Q440">
        <v>0.16797000000000001</v>
      </c>
      <c r="R440" s="5">
        <v>4.04</v>
      </c>
      <c r="S440">
        <v>2.7559999999999998</v>
      </c>
      <c r="T440">
        <v>0.78700000000000003</v>
      </c>
      <c r="U440">
        <v>6.2990000000000004</v>
      </c>
      <c r="V440">
        <v>7.9100000000000004E-3</v>
      </c>
      <c r="W440">
        <v>0.16</v>
      </c>
      <c r="X440" s="2" t="s">
        <v>2161</v>
      </c>
      <c r="Y440" s="1" t="s">
        <v>2162</v>
      </c>
      <c r="Z440" s="3" t="s">
        <v>2163</v>
      </c>
      <c r="AA440">
        <v>42</v>
      </c>
      <c r="AB440" s="1" t="s">
        <v>2125</v>
      </c>
      <c r="AC440" t="s">
        <v>38</v>
      </c>
    </row>
    <row r="441" spans="1:29" x14ac:dyDescent="0.25">
      <c r="A441" s="1" t="s">
        <v>2164</v>
      </c>
      <c r="B441" t="s">
        <v>2165</v>
      </c>
      <c r="C441" t="s">
        <v>2124</v>
      </c>
      <c r="D441" t="str">
        <f>HYPERLINK("http://image.bazic.com/2216.jpg","CLICK HERE")</f>
        <v>CLICK HERE</v>
      </c>
      <c r="E441" s="6">
        <v>1.99</v>
      </c>
      <c r="F441" s="7">
        <v>0.89</v>
      </c>
      <c r="G441" s="4">
        <v>144</v>
      </c>
      <c r="H441" s="5">
        <v>24</v>
      </c>
      <c r="I441">
        <v>20.75</v>
      </c>
      <c r="J441">
        <v>10.75</v>
      </c>
      <c r="K441">
        <v>12.25</v>
      </c>
      <c r="L441">
        <v>1.5813200000000001</v>
      </c>
      <c r="M441">
        <v>25.62</v>
      </c>
      <c r="N441" s="4">
        <v>10</v>
      </c>
      <c r="O441">
        <v>6.75</v>
      </c>
      <c r="P441">
        <v>5.5</v>
      </c>
      <c r="Q441">
        <v>0.21484</v>
      </c>
      <c r="R441" s="5">
        <v>4.0599999999999996</v>
      </c>
      <c r="S441">
        <v>3</v>
      </c>
      <c r="T441">
        <v>1</v>
      </c>
      <c r="U441">
        <v>6.25</v>
      </c>
      <c r="V441">
        <v>1.085E-2</v>
      </c>
      <c r="W441">
        <v>0.157</v>
      </c>
      <c r="X441" s="2" t="s">
        <v>2166</v>
      </c>
      <c r="Y441" s="1" t="s">
        <v>2167</v>
      </c>
      <c r="Z441" s="3" t="s">
        <v>2168</v>
      </c>
      <c r="AA441">
        <v>36</v>
      </c>
      <c r="AB441" s="1" t="s">
        <v>2125</v>
      </c>
      <c r="AC441" t="s">
        <v>38</v>
      </c>
    </row>
    <row r="442" spans="1:29" x14ac:dyDescent="0.25">
      <c r="A442" s="1" t="s">
        <v>2169</v>
      </c>
      <c r="B442" t="s">
        <v>2170</v>
      </c>
      <c r="C442" t="s">
        <v>1758</v>
      </c>
      <c r="D442" t="str">
        <f>HYPERLINK("http://image.bazic.com/222.jpg","CLICK HERE")</f>
        <v>CLICK HERE</v>
      </c>
      <c r="E442" s="6">
        <v>1.99</v>
      </c>
      <c r="F442" s="7">
        <v>0.99</v>
      </c>
      <c r="G442" s="4">
        <v>72</v>
      </c>
      <c r="H442" s="5">
        <v>24</v>
      </c>
      <c r="I442">
        <v>11.25</v>
      </c>
      <c r="J442">
        <v>9</v>
      </c>
      <c r="K442">
        <v>15.5</v>
      </c>
      <c r="L442">
        <v>0.90820000000000001</v>
      </c>
      <c r="M442">
        <v>18.920000000000002</v>
      </c>
      <c r="N442" s="4">
        <v>10.75</v>
      </c>
      <c r="O442">
        <v>8.25</v>
      </c>
      <c r="P442">
        <v>5</v>
      </c>
      <c r="Q442">
        <v>0.25662000000000001</v>
      </c>
      <c r="R442" s="5">
        <v>6</v>
      </c>
      <c r="S442">
        <v>3.625</v>
      </c>
      <c r="T442">
        <v>1.75</v>
      </c>
      <c r="U442">
        <v>4.25</v>
      </c>
      <c r="V442">
        <v>1.5599999999999999E-2</v>
      </c>
      <c r="W442">
        <v>0.24</v>
      </c>
      <c r="X442" s="2" t="s">
        <v>2171</v>
      </c>
      <c r="Y442" s="1" t="s">
        <v>2172</v>
      </c>
      <c r="Z442" s="3" t="s">
        <v>2173</v>
      </c>
      <c r="AA442">
        <v>68</v>
      </c>
      <c r="AB442" s="1" t="s">
        <v>1391</v>
      </c>
      <c r="AC442" t="s">
        <v>38</v>
      </c>
    </row>
    <row r="443" spans="1:29" x14ac:dyDescent="0.25">
      <c r="A443" s="1" t="s">
        <v>2174</v>
      </c>
      <c r="B443" t="s">
        <v>2175</v>
      </c>
      <c r="C443" t="s">
        <v>2124</v>
      </c>
      <c r="D443" t="str">
        <f>HYPERLINK("http://image.bazic.com/2220.jpg","CLICK HERE")</f>
        <v>CLICK HERE</v>
      </c>
      <c r="E443" s="6">
        <v>4.99</v>
      </c>
      <c r="F443" s="7">
        <v>1.5</v>
      </c>
      <c r="G443" s="4">
        <v>48</v>
      </c>
      <c r="H443" s="5">
        <v>12</v>
      </c>
      <c r="I443">
        <v>11.5</v>
      </c>
      <c r="J443">
        <v>8.8800000000000008</v>
      </c>
      <c r="K443">
        <v>9</v>
      </c>
      <c r="L443">
        <v>0.53188000000000002</v>
      </c>
      <c r="M443">
        <v>23.4</v>
      </c>
      <c r="N443" s="4">
        <v>8</v>
      </c>
      <c r="O443">
        <v>5.38</v>
      </c>
      <c r="P443">
        <v>4.25</v>
      </c>
      <c r="Q443">
        <v>0.10586</v>
      </c>
      <c r="R443" s="5">
        <v>6.82</v>
      </c>
      <c r="S443">
        <v>4.375</v>
      </c>
      <c r="T443">
        <v>2.375</v>
      </c>
      <c r="U443">
        <v>0.9375</v>
      </c>
      <c r="V443">
        <v>5.64E-3</v>
      </c>
      <c r="W443">
        <v>0.56000000000000005</v>
      </c>
      <c r="X443" s="2" t="s">
        <v>2176</v>
      </c>
      <c r="Y443" s="1" t="s">
        <v>2177</v>
      </c>
      <c r="Z443" s="3" t="s">
        <v>2178</v>
      </c>
      <c r="AA443">
        <v>76</v>
      </c>
      <c r="AB443" s="1" t="s">
        <v>2125</v>
      </c>
      <c r="AC443" t="s">
        <v>38</v>
      </c>
    </row>
    <row r="444" spans="1:29" x14ac:dyDescent="0.25">
      <c r="A444" s="1" t="s">
        <v>2179</v>
      </c>
      <c r="B444" t="s">
        <v>2180</v>
      </c>
      <c r="C444" t="s">
        <v>2124</v>
      </c>
      <c r="D444" t="str">
        <f>HYPERLINK("http://image.bazic.com/2222.jpg","CLICK HERE")</f>
        <v>CLICK HERE</v>
      </c>
      <c r="E444" s="6">
        <v>1.99</v>
      </c>
      <c r="F444" s="7">
        <v>0.99</v>
      </c>
      <c r="G444" s="4">
        <v>72</v>
      </c>
      <c r="H444" s="5">
        <v>24</v>
      </c>
      <c r="I444">
        <v>21.25</v>
      </c>
      <c r="J444">
        <v>8.75</v>
      </c>
      <c r="K444">
        <v>6.75</v>
      </c>
      <c r="L444">
        <v>0.72631999999999997</v>
      </c>
      <c r="M444">
        <v>21.58</v>
      </c>
      <c r="N444" s="4">
        <v>8</v>
      </c>
      <c r="O444">
        <v>7</v>
      </c>
      <c r="P444">
        <v>6</v>
      </c>
      <c r="Q444">
        <v>0.19445000000000001</v>
      </c>
      <c r="R444" s="5">
        <v>6.94</v>
      </c>
      <c r="S444">
        <v>4.3125</v>
      </c>
      <c r="T444">
        <v>0.375</v>
      </c>
      <c r="U444">
        <v>6.4375</v>
      </c>
      <c r="V444">
        <v>6.0200000000000002E-3</v>
      </c>
      <c r="W444">
        <v>0.28000000000000003</v>
      </c>
      <c r="X444" s="2" t="s">
        <v>2181</v>
      </c>
      <c r="Y444" s="1" t="s">
        <v>2182</v>
      </c>
      <c r="Z444" s="3" t="s">
        <v>2183</v>
      </c>
      <c r="AA444">
        <v>72</v>
      </c>
      <c r="AB444" s="1" t="s">
        <v>2125</v>
      </c>
      <c r="AC444" t="s">
        <v>38</v>
      </c>
    </row>
    <row r="445" spans="1:29" x14ac:dyDescent="0.25">
      <c r="A445" s="1" t="s">
        <v>2184</v>
      </c>
      <c r="B445" t="s">
        <v>2185</v>
      </c>
      <c r="C445" t="s">
        <v>2124</v>
      </c>
      <c r="D445" t="str">
        <f>HYPERLINK("http://image.bazic.com/2223.jpg","CLICK HERE")</f>
        <v>CLICK HERE</v>
      </c>
      <c r="E445" s="6">
        <v>1.99</v>
      </c>
      <c r="F445" s="7">
        <v>0.89</v>
      </c>
      <c r="G445" s="4">
        <v>72</v>
      </c>
      <c r="H445" s="5">
        <v>24</v>
      </c>
      <c r="I445">
        <v>20.5</v>
      </c>
      <c r="J445">
        <v>7.25</v>
      </c>
      <c r="K445">
        <v>7.25</v>
      </c>
      <c r="L445">
        <v>0.62356999999999996</v>
      </c>
      <c r="M445">
        <v>18.2</v>
      </c>
      <c r="N445" s="4">
        <v>6.75</v>
      </c>
      <c r="O445">
        <v>6.5</v>
      </c>
      <c r="P445">
        <v>6.5</v>
      </c>
      <c r="Q445">
        <v>0.16503999999999999</v>
      </c>
      <c r="R445" s="5">
        <v>5.84</v>
      </c>
      <c r="S445">
        <v>3.2090000000000001</v>
      </c>
      <c r="T445">
        <v>0.53200000000000003</v>
      </c>
      <c r="U445">
        <v>6.4569999999999999</v>
      </c>
      <c r="V445">
        <v>6.3800000000000003E-3</v>
      </c>
      <c r="W445">
        <v>0.24</v>
      </c>
      <c r="X445" s="2" t="s">
        <v>2186</v>
      </c>
      <c r="Y445" s="1" t="s">
        <v>2187</v>
      </c>
      <c r="Z445" s="3" t="s">
        <v>2188</v>
      </c>
      <c r="AA445">
        <v>70</v>
      </c>
      <c r="AB445" s="1" t="s">
        <v>2125</v>
      </c>
      <c r="AC445" t="s">
        <v>38</v>
      </c>
    </row>
    <row r="446" spans="1:29" x14ac:dyDescent="0.25">
      <c r="A446" s="1" t="s">
        <v>2189</v>
      </c>
      <c r="B446" t="s">
        <v>2190</v>
      </c>
      <c r="C446" t="s">
        <v>2124</v>
      </c>
      <c r="D446" t="str">
        <f>HYPERLINK("http://image.bazic.com/2225.jpg","CLICK HERE")</f>
        <v>CLICK HERE</v>
      </c>
      <c r="E446" s="6">
        <v>1.99</v>
      </c>
      <c r="F446" s="7">
        <v>0.89</v>
      </c>
      <c r="G446" s="4">
        <v>72</v>
      </c>
      <c r="H446" s="5">
        <v>24</v>
      </c>
      <c r="I446">
        <v>21</v>
      </c>
      <c r="J446">
        <v>7.75</v>
      </c>
      <c r="K446">
        <v>12.5</v>
      </c>
      <c r="L446">
        <v>1.1773</v>
      </c>
      <c r="M446">
        <v>23.24</v>
      </c>
      <c r="N446" s="4">
        <v>6.75</v>
      </c>
      <c r="O446">
        <v>6.75</v>
      </c>
      <c r="P446">
        <v>5.75</v>
      </c>
      <c r="Q446">
        <v>0.15160999999999999</v>
      </c>
      <c r="R446" s="5">
        <v>4.88</v>
      </c>
      <c r="S446">
        <v>6.25</v>
      </c>
      <c r="T446">
        <v>0.70899999999999996</v>
      </c>
      <c r="U446">
        <v>6.6929999999999996</v>
      </c>
      <c r="V446">
        <v>1.7160000000000002E-2</v>
      </c>
      <c r="W446">
        <v>0.3</v>
      </c>
      <c r="X446" s="2" t="s">
        <v>2191</v>
      </c>
      <c r="Y446" s="1" t="s">
        <v>2192</v>
      </c>
      <c r="Z446" s="3" t="s">
        <v>2193</v>
      </c>
      <c r="AA446">
        <v>50</v>
      </c>
      <c r="AB446" s="1" t="s">
        <v>2125</v>
      </c>
      <c r="AC446" t="s">
        <v>38</v>
      </c>
    </row>
    <row r="447" spans="1:29" x14ac:dyDescent="0.25">
      <c r="A447" s="1" t="s">
        <v>2194</v>
      </c>
      <c r="B447" t="s">
        <v>2195</v>
      </c>
      <c r="C447" t="s">
        <v>2124</v>
      </c>
      <c r="D447" t="str">
        <f>HYPERLINK("http://image.bazic.com/2227.jpg","CLICK HERE")</f>
        <v>CLICK HERE</v>
      </c>
      <c r="E447" s="6">
        <v>1.99</v>
      </c>
      <c r="F447" s="7">
        <v>0.69</v>
      </c>
      <c r="G447" s="4">
        <v>72</v>
      </c>
      <c r="H447" s="5">
        <v>24</v>
      </c>
      <c r="I447">
        <v>20.75</v>
      </c>
      <c r="J447">
        <v>7.25</v>
      </c>
      <c r="K447">
        <v>6.5</v>
      </c>
      <c r="L447">
        <v>0.56588000000000005</v>
      </c>
      <c r="M447">
        <v>15.28</v>
      </c>
      <c r="N447" s="4">
        <v>6.75</v>
      </c>
      <c r="O447">
        <v>6.75</v>
      </c>
      <c r="P447">
        <v>5.75</v>
      </c>
      <c r="Q447">
        <v>0.15160999999999999</v>
      </c>
      <c r="R447" s="5">
        <v>4.88</v>
      </c>
      <c r="S447">
        <v>3.5</v>
      </c>
      <c r="T447">
        <v>0.39369999999999999</v>
      </c>
      <c r="U447">
        <v>6.5</v>
      </c>
      <c r="V447">
        <v>5.1799999999999997E-3</v>
      </c>
      <c r="W447">
        <v>0.2</v>
      </c>
      <c r="X447" s="2" t="s">
        <v>2196</v>
      </c>
      <c r="Y447" s="1" t="s">
        <v>2197</v>
      </c>
      <c r="Z447" s="3" t="s">
        <v>2198</v>
      </c>
      <c r="AA447">
        <v>80</v>
      </c>
      <c r="AB447" s="1" t="s">
        <v>2125</v>
      </c>
      <c r="AC447" t="s">
        <v>38</v>
      </c>
    </row>
    <row r="448" spans="1:29" x14ac:dyDescent="0.25">
      <c r="A448" s="1" t="s">
        <v>2199</v>
      </c>
      <c r="B448" t="s">
        <v>2200</v>
      </c>
      <c r="C448" t="s">
        <v>1758</v>
      </c>
      <c r="D448" t="str">
        <f>HYPERLINK("http://image.bazic.com/223.jpg","CLICK HERE")</f>
        <v>CLICK HERE</v>
      </c>
      <c r="E448" s="6">
        <v>1.99</v>
      </c>
      <c r="F448" s="7">
        <v>0.89</v>
      </c>
      <c r="G448" s="4">
        <v>72</v>
      </c>
      <c r="H448" s="5">
        <v>24</v>
      </c>
      <c r="I448">
        <v>11.25</v>
      </c>
      <c r="J448">
        <v>9</v>
      </c>
      <c r="K448">
        <v>15.5</v>
      </c>
      <c r="L448">
        <v>0.90820000000000001</v>
      </c>
      <c r="M448">
        <v>16.399999999999999</v>
      </c>
      <c r="N448" s="4">
        <v>10.75</v>
      </c>
      <c r="O448">
        <v>8.25</v>
      </c>
      <c r="P448">
        <v>4.75</v>
      </c>
      <c r="Q448">
        <v>0.24379000000000001</v>
      </c>
      <c r="R448" s="5">
        <v>5.16</v>
      </c>
      <c r="S448">
        <v>3.625</v>
      </c>
      <c r="T448">
        <v>1.75</v>
      </c>
      <c r="U448">
        <v>4.25</v>
      </c>
      <c r="V448">
        <v>1.5599999999999999E-2</v>
      </c>
      <c r="W448">
        <v>0.2</v>
      </c>
      <c r="X448" s="2" t="s">
        <v>2201</v>
      </c>
      <c r="Y448" s="1" t="s">
        <v>2202</v>
      </c>
      <c r="Z448" s="3" t="s">
        <v>2203</v>
      </c>
      <c r="AA448">
        <v>68</v>
      </c>
      <c r="AB448" s="1" t="s">
        <v>1391</v>
      </c>
      <c r="AC448" t="s">
        <v>38</v>
      </c>
    </row>
    <row r="449" spans="1:29" x14ac:dyDescent="0.25">
      <c r="A449" s="1" t="s">
        <v>2204</v>
      </c>
      <c r="B449" t="s">
        <v>2205</v>
      </c>
      <c r="C449" t="s">
        <v>2124</v>
      </c>
      <c r="D449" t="str">
        <f>HYPERLINK("http://image.bazic.com/2230.jpg","CLICK HERE")</f>
        <v>CLICK HERE</v>
      </c>
      <c r="E449" s="6">
        <v>1.99</v>
      </c>
      <c r="F449" s="7">
        <v>0.85</v>
      </c>
      <c r="G449" s="4">
        <v>72</v>
      </c>
      <c r="H449" s="5">
        <v>24</v>
      </c>
      <c r="I449">
        <v>19.25</v>
      </c>
      <c r="J449">
        <v>8.25</v>
      </c>
      <c r="K449">
        <v>6.75</v>
      </c>
      <c r="L449">
        <v>0.62036000000000002</v>
      </c>
      <c r="M449">
        <v>19.079999999999998</v>
      </c>
      <c r="N449" s="4">
        <v>7.5</v>
      </c>
      <c r="O449">
        <v>6.25</v>
      </c>
      <c r="P449">
        <v>6.25</v>
      </c>
      <c r="Q449">
        <v>0.16954</v>
      </c>
      <c r="R449" s="5">
        <v>6.12</v>
      </c>
      <c r="S449">
        <v>3.125</v>
      </c>
      <c r="T449">
        <v>0.5</v>
      </c>
      <c r="U449">
        <v>7.3250000000000002</v>
      </c>
      <c r="V449">
        <v>6.62E-3</v>
      </c>
      <c r="W449">
        <v>0.24</v>
      </c>
      <c r="X449" s="2" t="s">
        <v>2206</v>
      </c>
      <c r="Y449" s="1" t="s">
        <v>2207</v>
      </c>
      <c r="Z449" s="3" t="s">
        <v>2208</v>
      </c>
      <c r="AA449">
        <v>70</v>
      </c>
      <c r="AB449" s="1" t="s">
        <v>2125</v>
      </c>
      <c r="AC449" t="s">
        <v>38</v>
      </c>
    </row>
    <row r="450" spans="1:29" x14ac:dyDescent="0.25">
      <c r="A450" s="1" t="s">
        <v>2209</v>
      </c>
      <c r="B450" t="s">
        <v>2210</v>
      </c>
      <c r="C450" t="s">
        <v>2124</v>
      </c>
      <c r="D450" t="str">
        <f>HYPERLINK("http://image.bazic.com/2232.jpg","CLICK HERE")</f>
        <v>CLICK HERE</v>
      </c>
      <c r="E450" s="6">
        <v>1.99</v>
      </c>
      <c r="F450" s="7">
        <v>0.85</v>
      </c>
      <c r="G450" s="4">
        <v>72</v>
      </c>
      <c r="H450" s="5">
        <v>24</v>
      </c>
      <c r="I450">
        <v>19.25</v>
      </c>
      <c r="J450">
        <v>8.5</v>
      </c>
      <c r="K450">
        <v>7</v>
      </c>
      <c r="L450">
        <v>0.66283000000000003</v>
      </c>
      <c r="M450">
        <v>19.239999999999998</v>
      </c>
      <c r="N450" s="4">
        <v>7.5</v>
      </c>
      <c r="O450">
        <v>6</v>
      </c>
      <c r="P450">
        <v>6</v>
      </c>
      <c r="Q450">
        <v>0.15625</v>
      </c>
      <c r="R450" s="5">
        <v>6.16</v>
      </c>
      <c r="S450">
        <v>3.15</v>
      </c>
      <c r="T450">
        <v>0.47199999999999998</v>
      </c>
      <c r="U450">
        <v>7.3819999999999997</v>
      </c>
      <c r="V450">
        <v>6.3499999999999997E-3</v>
      </c>
      <c r="W450">
        <v>0.24</v>
      </c>
      <c r="X450" s="2" t="s">
        <v>2211</v>
      </c>
      <c r="Y450" s="1" t="s">
        <v>2212</v>
      </c>
      <c r="Z450" s="3" t="s">
        <v>2213</v>
      </c>
      <c r="AA450">
        <v>70</v>
      </c>
      <c r="AB450" s="1" t="s">
        <v>2125</v>
      </c>
      <c r="AC450" t="s">
        <v>38</v>
      </c>
    </row>
    <row r="451" spans="1:29" x14ac:dyDescent="0.25">
      <c r="A451" s="1" t="s">
        <v>2214</v>
      </c>
      <c r="B451" t="s">
        <v>2215</v>
      </c>
      <c r="C451" t="s">
        <v>2124</v>
      </c>
      <c r="D451" t="str">
        <f>HYPERLINK("http://image.bazic.com/2233.jpg","CLICK HERE")</f>
        <v>CLICK HERE</v>
      </c>
      <c r="E451" s="6">
        <v>1.99</v>
      </c>
      <c r="F451" s="7">
        <v>0.85</v>
      </c>
      <c r="G451" s="4">
        <v>72</v>
      </c>
      <c r="H451" s="5">
        <v>24</v>
      </c>
      <c r="I451">
        <v>21.25</v>
      </c>
      <c r="J451">
        <v>8.25</v>
      </c>
      <c r="K451">
        <v>9</v>
      </c>
      <c r="L451">
        <v>0.91308999999999996</v>
      </c>
      <c r="M451">
        <v>16.62</v>
      </c>
      <c r="N451" s="4">
        <v>7.5</v>
      </c>
      <c r="O451">
        <v>6.75</v>
      </c>
      <c r="P451">
        <v>8.5</v>
      </c>
      <c r="Q451">
        <v>0.24901999999999999</v>
      </c>
      <c r="R451" s="5">
        <v>5.24</v>
      </c>
      <c r="S451">
        <v>3.5</v>
      </c>
      <c r="T451">
        <v>0.875</v>
      </c>
      <c r="U451">
        <v>7.25</v>
      </c>
      <c r="V451">
        <v>1.285E-2</v>
      </c>
      <c r="W451">
        <v>0.2</v>
      </c>
      <c r="X451" s="2" t="s">
        <v>2216</v>
      </c>
      <c r="Y451" s="1" t="s">
        <v>2217</v>
      </c>
      <c r="Z451" s="3" t="s">
        <v>2218</v>
      </c>
      <c r="AA451">
        <v>72</v>
      </c>
      <c r="AB451" s="1" t="s">
        <v>2125</v>
      </c>
      <c r="AC451" t="s">
        <v>38</v>
      </c>
    </row>
    <row r="452" spans="1:29" x14ac:dyDescent="0.25">
      <c r="A452" s="1" t="s">
        <v>2219</v>
      </c>
      <c r="B452" t="s">
        <v>2220</v>
      </c>
      <c r="C452" t="s">
        <v>2124</v>
      </c>
      <c r="D452" t="str">
        <f>HYPERLINK("http://image.bazic.com/2234.jpg","CLICK HERE")</f>
        <v>CLICK HERE</v>
      </c>
      <c r="E452" s="6">
        <v>1.99</v>
      </c>
      <c r="F452" s="7">
        <v>0.85</v>
      </c>
      <c r="G452" s="4">
        <v>72</v>
      </c>
      <c r="H452" s="5">
        <v>24</v>
      </c>
      <c r="I452">
        <v>21.5</v>
      </c>
      <c r="J452">
        <v>8.25</v>
      </c>
      <c r="K452">
        <v>8.75</v>
      </c>
      <c r="L452">
        <v>0.89817000000000002</v>
      </c>
      <c r="M452">
        <v>16.760000000000002</v>
      </c>
      <c r="N452" s="4">
        <v>7.5</v>
      </c>
      <c r="O452">
        <v>7</v>
      </c>
      <c r="P452">
        <v>8</v>
      </c>
      <c r="Q452">
        <v>0.24306</v>
      </c>
      <c r="R452" s="5">
        <v>5.3</v>
      </c>
      <c r="S452">
        <v>3.5</v>
      </c>
      <c r="T452">
        <v>0.875</v>
      </c>
      <c r="U452">
        <v>7.25</v>
      </c>
      <c r="V452">
        <v>1.285E-2</v>
      </c>
      <c r="W452">
        <v>0.22</v>
      </c>
      <c r="X452" s="2" t="s">
        <v>2221</v>
      </c>
      <c r="Y452" s="1" t="s">
        <v>2222</v>
      </c>
      <c r="Z452" s="3" t="s">
        <v>2223</v>
      </c>
      <c r="AA452">
        <v>72</v>
      </c>
      <c r="AB452" s="1" t="s">
        <v>2125</v>
      </c>
      <c r="AC452" t="s">
        <v>38</v>
      </c>
    </row>
    <row r="453" spans="1:29" x14ac:dyDescent="0.25">
      <c r="A453" s="1" t="s">
        <v>2224</v>
      </c>
      <c r="B453" t="s">
        <v>2225</v>
      </c>
      <c r="C453" t="s">
        <v>2124</v>
      </c>
      <c r="D453" t="str">
        <f>HYPERLINK("http://image.bazic.com/2235.jpg","CLICK HERE")</f>
        <v>CLICK HERE</v>
      </c>
      <c r="E453" s="6">
        <v>0.33</v>
      </c>
      <c r="F453" s="7">
        <v>0.15</v>
      </c>
      <c r="G453" s="4">
        <v>288</v>
      </c>
      <c r="H453" s="5">
        <v>24</v>
      </c>
      <c r="I453">
        <v>9.5</v>
      </c>
      <c r="J453">
        <v>5.75</v>
      </c>
      <c r="K453">
        <v>6</v>
      </c>
      <c r="L453">
        <v>0.18967000000000001</v>
      </c>
      <c r="M453">
        <v>13.16</v>
      </c>
      <c r="N453" s="4">
        <v>4.5</v>
      </c>
      <c r="O453">
        <v>2.5</v>
      </c>
      <c r="P453">
        <v>1.75</v>
      </c>
      <c r="Q453">
        <v>1.1390000000000001E-2</v>
      </c>
      <c r="R453" s="5">
        <v>1.08</v>
      </c>
      <c r="S453">
        <v>2.375</v>
      </c>
      <c r="T453">
        <v>0.4375</v>
      </c>
      <c r="U453">
        <v>0.75</v>
      </c>
      <c r="V453">
        <v>4.4999999999999999E-4</v>
      </c>
      <c r="W453">
        <v>0.04</v>
      </c>
      <c r="X453" s="2" t="s">
        <v>2226</v>
      </c>
      <c r="Y453" s="1" t="s">
        <v>2227</v>
      </c>
      <c r="Z453" s="3" t="s">
        <v>2228</v>
      </c>
      <c r="AA453">
        <v>132</v>
      </c>
      <c r="AB453" s="1" t="s">
        <v>2125</v>
      </c>
      <c r="AC453" t="s">
        <v>38</v>
      </c>
    </row>
    <row r="454" spans="1:29" x14ac:dyDescent="0.25">
      <c r="A454" s="1" t="s">
        <v>2229</v>
      </c>
      <c r="B454" t="s">
        <v>2230</v>
      </c>
      <c r="C454" t="s">
        <v>2124</v>
      </c>
      <c r="D454" t="str">
        <f>HYPERLINK("http://image.bazic.com/2236.jpg","CLICK HERE")</f>
        <v>CLICK HERE</v>
      </c>
      <c r="E454" s="6">
        <v>4.99</v>
      </c>
      <c r="F454" s="7">
        <v>2.25</v>
      </c>
      <c r="G454" s="4">
        <v>24</v>
      </c>
      <c r="I454">
        <v>11.75</v>
      </c>
      <c r="J454">
        <v>8</v>
      </c>
      <c r="K454">
        <v>8.25</v>
      </c>
      <c r="L454">
        <v>0.44879000000000002</v>
      </c>
      <c r="M454">
        <v>16.28</v>
      </c>
      <c r="S454">
        <v>3.375</v>
      </c>
      <c r="T454">
        <v>2</v>
      </c>
      <c r="U454">
        <v>3.375</v>
      </c>
      <c r="V454">
        <v>1.3180000000000001E-2</v>
      </c>
      <c r="W454">
        <v>0.66</v>
      </c>
      <c r="X454" s="2" t="s">
        <v>2231</v>
      </c>
      <c r="Z454" s="3" t="s">
        <v>2232</v>
      </c>
      <c r="AA454">
        <v>100</v>
      </c>
      <c r="AB454" s="1" t="s">
        <v>2125</v>
      </c>
      <c r="AC454" t="s">
        <v>38</v>
      </c>
    </row>
    <row r="455" spans="1:29" x14ac:dyDescent="0.25">
      <c r="A455" s="1" t="s">
        <v>2233</v>
      </c>
      <c r="B455" t="s">
        <v>2234</v>
      </c>
      <c r="C455" t="s">
        <v>2124</v>
      </c>
      <c r="D455" t="str">
        <f>HYPERLINK("http://image.bazic.com/2237.jpg","CLICK HERE")</f>
        <v>CLICK HERE</v>
      </c>
      <c r="E455" s="6">
        <v>3.99</v>
      </c>
      <c r="F455" s="7">
        <v>1.95</v>
      </c>
      <c r="G455" s="4">
        <v>48</v>
      </c>
      <c r="H455" s="5">
        <v>12</v>
      </c>
      <c r="I455">
        <v>14.5</v>
      </c>
      <c r="J455">
        <v>9</v>
      </c>
      <c r="K455">
        <v>13.63</v>
      </c>
      <c r="L455">
        <v>1.02935</v>
      </c>
      <c r="M455">
        <v>24.16</v>
      </c>
      <c r="N455" s="4">
        <v>8</v>
      </c>
      <c r="O455">
        <v>7</v>
      </c>
      <c r="P455">
        <v>6.5</v>
      </c>
      <c r="Q455">
        <v>0.21065</v>
      </c>
      <c r="R455" s="5">
        <v>6.96</v>
      </c>
      <c r="S455">
        <v>3.125</v>
      </c>
      <c r="T455">
        <v>3.625</v>
      </c>
      <c r="U455">
        <v>2</v>
      </c>
      <c r="V455">
        <v>1.311E-2</v>
      </c>
      <c r="W455">
        <v>0.56000000000000005</v>
      </c>
      <c r="X455" s="2" t="s">
        <v>2235</v>
      </c>
      <c r="Y455" s="1" t="s">
        <v>2236</v>
      </c>
      <c r="Z455" s="3" t="s">
        <v>2237</v>
      </c>
      <c r="AA455">
        <v>65</v>
      </c>
      <c r="AB455" s="1" t="s">
        <v>2125</v>
      </c>
      <c r="AC455" t="s">
        <v>38</v>
      </c>
    </row>
    <row r="456" spans="1:29" x14ac:dyDescent="0.25">
      <c r="A456" s="1" t="s">
        <v>2238</v>
      </c>
      <c r="B456" t="s">
        <v>2239</v>
      </c>
      <c r="C456" t="s">
        <v>2124</v>
      </c>
      <c r="D456" t="str">
        <f>HYPERLINK("http://image.bazic.com/2238.jpg","CLICK HERE")</f>
        <v>CLICK HERE</v>
      </c>
      <c r="E456" s="6">
        <v>1.49</v>
      </c>
      <c r="F456" s="7">
        <v>0.39</v>
      </c>
      <c r="G456" s="4">
        <v>288</v>
      </c>
      <c r="H456" s="5">
        <v>36</v>
      </c>
      <c r="I456">
        <v>17.5</v>
      </c>
      <c r="J456">
        <v>12.63</v>
      </c>
      <c r="K456">
        <v>8.5</v>
      </c>
      <c r="L456">
        <v>1.0872200000000001</v>
      </c>
      <c r="M456">
        <v>17.34</v>
      </c>
      <c r="N456" s="4">
        <v>8.25</v>
      </c>
      <c r="O456">
        <v>6.13</v>
      </c>
      <c r="P456">
        <v>4</v>
      </c>
      <c r="Q456">
        <v>0.11706999999999999</v>
      </c>
      <c r="R456" s="5">
        <v>2.08</v>
      </c>
      <c r="S456">
        <v>4.6875</v>
      </c>
      <c r="T456">
        <v>3.125</v>
      </c>
      <c r="U456">
        <v>0.5</v>
      </c>
      <c r="V456">
        <v>4.2399999999999998E-3</v>
      </c>
      <c r="W456">
        <v>0.06</v>
      </c>
      <c r="X456" s="2" t="s">
        <v>2240</v>
      </c>
      <c r="Y456" s="1" t="s">
        <v>2241</v>
      </c>
      <c r="Z456" s="3" t="s">
        <v>2242</v>
      </c>
      <c r="AA456">
        <v>56</v>
      </c>
      <c r="AB456" s="1" t="s">
        <v>2125</v>
      </c>
      <c r="AC456" t="s">
        <v>38</v>
      </c>
    </row>
    <row r="457" spans="1:29" x14ac:dyDescent="0.25">
      <c r="A457" s="1" t="s">
        <v>2243</v>
      </c>
      <c r="B457" t="s">
        <v>2244</v>
      </c>
      <c r="C457" t="s">
        <v>2124</v>
      </c>
      <c r="D457" t="str">
        <f>HYPERLINK("http://image.bazic.com/2239.jpg","CLICK HERE")</f>
        <v>CLICK HERE</v>
      </c>
      <c r="E457" s="6">
        <v>1.49</v>
      </c>
      <c r="F457" s="7">
        <v>0.39</v>
      </c>
      <c r="G457" s="4">
        <v>288</v>
      </c>
      <c r="H457" s="5">
        <v>36</v>
      </c>
      <c r="I457">
        <v>17.38</v>
      </c>
      <c r="J457">
        <v>12.75</v>
      </c>
      <c r="K457">
        <v>8.5</v>
      </c>
      <c r="L457">
        <v>1.09002</v>
      </c>
      <c r="M457">
        <v>17.559999999999999</v>
      </c>
      <c r="N457" s="4">
        <v>8.25</v>
      </c>
      <c r="O457">
        <v>6.13</v>
      </c>
      <c r="P457">
        <v>4</v>
      </c>
      <c r="Q457">
        <v>0.11706999999999999</v>
      </c>
      <c r="R457" s="5">
        <v>2.12</v>
      </c>
      <c r="S457">
        <v>4.6875</v>
      </c>
      <c r="T457">
        <v>3.125</v>
      </c>
      <c r="U457">
        <v>0.5</v>
      </c>
      <c r="V457">
        <v>4.2399999999999998E-3</v>
      </c>
      <c r="W457">
        <v>0.06</v>
      </c>
      <c r="X457" s="2" t="s">
        <v>2245</v>
      </c>
      <c r="Y457" s="1" t="s">
        <v>2246</v>
      </c>
      <c r="Z457" s="3" t="s">
        <v>2247</v>
      </c>
      <c r="AA457">
        <v>56</v>
      </c>
      <c r="AB457" s="1" t="s">
        <v>2125</v>
      </c>
      <c r="AC457" t="s">
        <v>38</v>
      </c>
    </row>
    <row r="458" spans="1:29" x14ac:dyDescent="0.25">
      <c r="A458" s="1" t="s">
        <v>2248</v>
      </c>
      <c r="B458" t="s">
        <v>2249</v>
      </c>
      <c r="C458" t="s">
        <v>2124</v>
      </c>
      <c r="D458" t="str">
        <f>HYPERLINK("http://image.bazic.com/2250.jpg","CLICK HERE")</f>
        <v>CLICK HERE</v>
      </c>
      <c r="E458" s="6">
        <v>1.99</v>
      </c>
      <c r="F458" s="7">
        <v>0.89</v>
      </c>
      <c r="G458" s="4">
        <v>144</v>
      </c>
      <c r="H458" s="5">
        <v>24</v>
      </c>
      <c r="I458">
        <v>15.5</v>
      </c>
      <c r="J458">
        <v>10.5</v>
      </c>
      <c r="K458">
        <v>14.75</v>
      </c>
      <c r="L458">
        <v>1.3892199999999999</v>
      </c>
      <c r="M458">
        <v>19.5</v>
      </c>
      <c r="N458" s="4">
        <v>9.5</v>
      </c>
      <c r="O458">
        <v>5</v>
      </c>
      <c r="P458">
        <v>7</v>
      </c>
      <c r="Q458">
        <v>0.19242000000000001</v>
      </c>
      <c r="R458" s="5">
        <v>3.14</v>
      </c>
      <c r="S458">
        <v>4.5</v>
      </c>
      <c r="T458">
        <v>1.0625</v>
      </c>
      <c r="U458">
        <v>3</v>
      </c>
      <c r="V458">
        <v>8.3000000000000001E-3</v>
      </c>
      <c r="W458">
        <v>0.1</v>
      </c>
      <c r="X458" s="2" t="s">
        <v>2250</v>
      </c>
      <c r="Y458" s="1" t="s">
        <v>2251</v>
      </c>
      <c r="Z458" s="3" t="s">
        <v>2252</v>
      </c>
      <c r="AA458">
        <v>50</v>
      </c>
      <c r="AB458" s="1" t="s">
        <v>2125</v>
      </c>
      <c r="AC458" t="s">
        <v>38</v>
      </c>
    </row>
    <row r="459" spans="1:29" x14ac:dyDescent="0.25">
      <c r="A459" s="1" t="s">
        <v>2253</v>
      </c>
      <c r="B459" t="s">
        <v>2254</v>
      </c>
      <c r="C459" t="s">
        <v>2124</v>
      </c>
      <c r="D459" t="str">
        <f>HYPERLINK("http://image.bazic.com/2251.jpg","CLICK HERE")</f>
        <v>CLICK HERE</v>
      </c>
      <c r="E459" s="6">
        <v>1.99</v>
      </c>
      <c r="F459" s="7">
        <v>0.89</v>
      </c>
      <c r="G459" s="4">
        <v>144</v>
      </c>
      <c r="H459" s="5">
        <v>24</v>
      </c>
      <c r="I459">
        <v>15.5</v>
      </c>
      <c r="J459">
        <v>10.5</v>
      </c>
      <c r="K459">
        <v>14.75</v>
      </c>
      <c r="L459">
        <v>1.3892199999999999</v>
      </c>
      <c r="M459">
        <v>16.88</v>
      </c>
      <c r="N459" s="4">
        <v>9.5</v>
      </c>
      <c r="O459">
        <v>5</v>
      </c>
      <c r="P459">
        <v>7</v>
      </c>
      <c r="Q459">
        <v>0.19242000000000001</v>
      </c>
      <c r="R459" s="5">
        <v>2.66</v>
      </c>
      <c r="S459">
        <v>4.5</v>
      </c>
      <c r="T459">
        <v>1.0625</v>
      </c>
      <c r="U459">
        <v>3</v>
      </c>
      <c r="V459">
        <v>8.3000000000000001E-3</v>
      </c>
      <c r="W459">
        <v>0.1</v>
      </c>
      <c r="X459" s="2" t="s">
        <v>2255</v>
      </c>
      <c r="Y459" s="1" t="s">
        <v>2256</v>
      </c>
      <c r="Z459" s="3" t="s">
        <v>2257</v>
      </c>
      <c r="AA459">
        <v>50</v>
      </c>
      <c r="AB459" s="1" t="s">
        <v>2125</v>
      </c>
      <c r="AC459" t="s">
        <v>38</v>
      </c>
    </row>
    <row r="460" spans="1:29" x14ac:dyDescent="0.25">
      <c r="A460" s="1" t="s">
        <v>2258</v>
      </c>
      <c r="B460" t="s">
        <v>2259</v>
      </c>
      <c r="C460" t="s">
        <v>2124</v>
      </c>
      <c r="D460" t="str">
        <f>HYPERLINK("http://image.bazic.com/2252.jpg","CLICK HERE")</f>
        <v>CLICK HERE</v>
      </c>
      <c r="E460" s="6">
        <v>1.99</v>
      </c>
      <c r="F460" s="7">
        <v>0.89</v>
      </c>
      <c r="G460" s="4">
        <v>144</v>
      </c>
      <c r="H460" s="5">
        <v>24</v>
      </c>
      <c r="I460">
        <v>15.5</v>
      </c>
      <c r="J460">
        <v>10.5</v>
      </c>
      <c r="K460">
        <v>14.75</v>
      </c>
      <c r="L460">
        <v>1.3892199999999999</v>
      </c>
      <c r="M460">
        <v>18.899999999999999</v>
      </c>
      <c r="N460" s="4">
        <v>9.5</v>
      </c>
      <c r="O460">
        <v>5</v>
      </c>
      <c r="P460">
        <v>7</v>
      </c>
      <c r="Q460">
        <v>0.19242000000000001</v>
      </c>
      <c r="R460" s="5">
        <v>3</v>
      </c>
      <c r="S460">
        <v>4.5</v>
      </c>
      <c r="T460">
        <v>1.0625</v>
      </c>
      <c r="U460">
        <v>3</v>
      </c>
      <c r="V460">
        <v>8.3000000000000001E-3</v>
      </c>
      <c r="W460">
        <v>0.12</v>
      </c>
      <c r="X460" s="2" t="s">
        <v>2260</v>
      </c>
      <c r="Y460" s="1" t="s">
        <v>2261</v>
      </c>
      <c r="Z460" s="3" t="s">
        <v>2262</v>
      </c>
      <c r="AA460">
        <v>50</v>
      </c>
      <c r="AB460" s="1" t="s">
        <v>2125</v>
      </c>
      <c r="AC460" t="s">
        <v>38</v>
      </c>
    </row>
    <row r="461" spans="1:29" x14ac:dyDescent="0.25">
      <c r="A461" s="1" t="s">
        <v>2263</v>
      </c>
      <c r="B461" t="s">
        <v>2264</v>
      </c>
      <c r="C461" t="s">
        <v>2124</v>
      </c>
      <c r="D461" t="str">
        <f>HYPERLINK("http://image.bazic.com/2260.jpg","CLICK HERE")</f>
        <v>CLICK HERE</v>
      </c>
      <c r="E461" s="6">
        <v>0.99</v>
      </c>
      <c r="F461" s="7">
        <v>0.28999999999999998</v>
      </c>
      <c r="G461" s="4">
        <v>576</v>
      </c>
      <c r="H461" s="5">
        <v>36</v>
      </c>
      <c r="I461">
        <v>11.5</v>
      </c>
      <c r="J461">
        <v>8.5</v>
      </c>
      <c r="K461">
        <v>5</v>
      </c>
      <c r="L461">
        <v>0.28283999999999998</v>
      </c>
      <c r="M461">
        <v>20.6</v>
      </c>
      <c r="N461" s="4">
        <v>5.5</v>
      </c>
      <c r="O461">
        <v>4</v>
      </c>
      <c r="P461">
        <v>1</v>
      </c>
      <c r="Q461">
        <v>1.273E-2</v>
      </c>
      <c r="R461" s="5">
        <v>1.26</v>
      </c>
      <c r="S461">
        <v>1.75</v>
      </c>
      <c r="T461">
        <v>1.25</v>
      </c>
      <c r="U461">
        <v>0.25</v>
      </c>
      <c r="V461">
        <v>3.2000000000000003E-4</v>
      </c>
      <c r="W461">
        <v>0.02</v>
      </c>
      <c r="X461" s="2" t="s">
        <v>2265</v>
      </c>
      <c r="Y461" s="1" t="s">
        <v>2266</v>
      </c>
      <c r="Z461" s="3" t="s">
        <v>2267</v>
      </c>
      <c r="AA461">
        <v>102</v>
      </c>
      <c r="AB461" s="1" t="s">
        <v>2125</v>
      </c>
      <c r="AC461" t="s">
        <v>38</v>
      </c>
    </row>
    <row r="462" spans="1:29" x14ac:dyDescent="0.25">
      <c r="A462" s="1" t="s">
        <v>2268</v>
      </c>
      <c r="B462" t="s">
        <v>2269</v>
      </c>
      <c r="C462" t="s">
        <v>1758</v>
      </c>
      <c r="D462" t="str">
        <f>HYPERLINK("http://image.bazic.com/229.jpg","CLICK HERE")</f>
        <v>CLICK HERE</v>
      </c>
      <c r="E462" s="6">
        <v>1.99</v>
      </c>
      <c r="F462" s="7">
        <v>0.85</v>
      </c>
      <c r="G462" s="4">
        <v>144</v>
      </c>
      <c r="H462" s="5">
        <v>24</v>
      </c>
      <c r="I462">
        <v>16.25</v>
      </c>
      <c r="J462">
        <v>11</v>
      </c>
      <c r="K462">
        <v>11</v>
      </c>
      <c r="L462">
        <v>1.13788</v>
      </c>
      <c r="M462">
        <v>24.28</v>
      </c>
      <c r="N462" s="4">
        <v>10.25</v>
      </c>
      <c r="O462">
        <v>8</v>
      </c>
      <c r="P462">
        <v>3.25</v>
      </c>
      <c r="Q462">
        <v>0.15422</v>
      </c>
      <c r="R462" s="5">
        <v>3.88</v>
      </c>
      <c r="S462">
        <v>3.375</v>
      </c>
      <c r="T462">
        <v>1.25</v>
      </c>
      <c r="U462">
        <v>4.25</v>
      </c>
      <c r="V462">
        <v>1.038E-2</v>
      </c>
      <c r="W462">
        <v>0.16</v>
      </c>
      <c r="X462" s="2" t="s">
        <v>2270</v>
      </c>
      <c r="Y462" s="1" t="s">
        <v>2271</v>
      </c>
      <c r="Z462" s="3" t="s">
        <v>2272</v>
      </c>
      <c r="AA462">
        <v>54</v>
      </c>
      <c r="AB462" s="1" t="s">
        <v>1886</v>
      </c>
      <c r="AC462" t="s">
        <v>38</v>
      </c>
    </row>
    <row r="463" spans="1:29" x14ac:dyDescent="0.25">
      <c r="A463" s="1" t="s">
        <v>2273</v>
      </c>
      <c r="B463" t="s">
        <v>2274</v>
      </c>
      <c r="C463" t="s">
        <v>1758</v>
      </c>
      <c r="D463" t="str">
        <f>HYPERLINK("http://image.bazic.com/230.jpg","CLICK HERE")</f>
        <v>CLICK HERE</v>
      </c>
      <c r="E463" s="6">
        <v>1.99</v>
      </c>
      <c r="F463" s="7">
        <v>0.85</v>
      </c>
      <c r="G463" s="4">
        <v>144</v>
      </c>
      <c r="H463" s="5">
        <v>24</v>
      </c>
      <c r="I463">
        <v>16.25</v>
      </c>
      <c r="J463">
        <v>11</v>
      </c>
      <c r="K463">
        <v>11.75</v>
      </c>
      <c r="L463">
        <v>1.21546</v>
      </c>
      <c r="M463">
        <v>24.28</v>
      </c>
      <c r="N463" s="4">
        <v>10.25</v>
      </c>
      <c r="O463">
        <v>8</v>
      </c>
      <c r="P463">
        <v>3.25</v>
      </c>
      <c r="Q463">
        <v>0.15422</v>
      </c>
      <c r="R463" s="5">
        <v>3.88</v>
      </c>
      <c r="S463">
        <v>3.375</v>
      </c>
      <c r="T463">
        <v>1.25</v>
      </c>
      <c r="U463">
        <v>4.25</v>
      </c>
      <c r="V463">
        <v>1.038E-2</v>
      </c>
      <c r="W463">
        <v>0.16</v>
      </c>
      <c r="X463" s="2" t="s">
        <v>2275</v>
      </c>
      <c r="Y463" s="1" t="s">
        <v>2276</v>
      </c>
      <c r="Z463" s="3" t="s">
        <v>2277</v>
      </c>
      <c r="AA463">
        <v>54</v>
      </c>
      <c r="AB463" s="1" t="s">
        <v>1886</v>
      </c>
      <c r="AC463" t="s">
        <v>38</v>
      </c>
    </row>
    <row r="464" spans="1:29" x14ac:dyDescent="0.25">
      <c r="A464" s="1" t="s">
        <v>2278</v>
      </c>
      <c r="B464" t="s">
        <v>2279</v>
      </c>
      <c r="C464" t="s">
        <v>2280</v>
      </c>
      <c r="D464" t="str">
        <f>HYPERLINK("http://image.bazic.com/2300.jpg","CLICK HERE")</f>
        <v>CLICK HERE</v>
      </c>
      <c r="E464" s="6">
        <v>2.99</v>
      </c>
      <c r="F464" s="7">
        <v>1.05</v>
      </c>
      <c r="G464" s="4">
        <v>144</v>
      </c>
      <c r="H464" s="5">
        <v>24</v>
      </c>
      <c r="I464">
        <v>21.25</v>
      </c>
      <c r="J464">
        <v>13</v>
      </c>
      <c r="K464">
        <v>10.5</v>
      </c>
      <c r="L464">
        <v>1.6786000000000001</v>
      </c>
      <c r="M464">
        <v>19.36</v>
      </c>
      <c r="N464" s="4">
        <v>12</v>
      </c>
      <c r="O464">
        <v>7</v>
      </c>
      <c r="P464">
        <v>5</v>
      </c>
      <c r="Q464">
        <v>0.24306</v>
      </c>
      <c r="R464" s="5">
        <v>3.4</v>
      </c>
      <c r="S464">
        <v>3.8582999999999998</v>
      </c>
      <c r="T464">
        <v>0.51180999999999999</v>
      </c>
      <c r="U464">
        <v>7.4802999999999997</v>
      </c>
      <c r="V464">
        <v>8.5500000000000003E-3</v>
      </c>
      <c r="W464">
        <v>0.12</v>
      </c>
      <c r="X464" s="2" t="s">
        <v>2281</v>
      </c>
      <c r="Y464" s="1" t="s">
        <v>2282</v>
      </c>
      <c r="Z464" s="3" t="s">
        <v>2283</v>
      </c>
      <c r="AA464">
        <v>42</v>
      </c>
      <c r="AB464" s="1" t="s">
        <v>192</v>
      </c>
      <c r="AC464" t="s">
        <v>38</v>
      </c>
    </row>
    <row r="465" spans="1:29" x14ac:dyDescent="0.25">
      <c r="A465" s="1" t="s">
        <v>2284</v>
      </c>
      <c r="B465" t="s">
        <v>2285</v>
      </c>
      <c r="C465" t="s">
        <v>2280</v>
      </c>
      <c r="D465" t="str">
        <f>HYPERLINK("http://image.bazic.com/2301.jpg","CLICK HERE")</f>
        <v>CLICK HERE</v>
      </c>
      <c r="E465" s="6">
        <v>2.99</v>
      </c>
      <c r="F465" s="7">
        <v>1.05</v>
      </c>
      <c r="G465" s="4">
        <v>144</v>
      </c>
      <c r="H465" s="5">
        <v>24</v>
      </c>
      <c r="I465">
        <v>21.25</v>
      </c>
      <c r="J465">
        <v>13</v>
      </c>
      <c r="K465">
        <v>10.25</v>
      </c>
      <c r="L465">
        <v>1.6386400000000001</v>
      </c>
      <c r="M465">
        <v>18.98</v>
      </c>
      <c r="N465" s="4">
        <v>12</v>
      </c>
      <c r="O465">
        <v>7</v>
      </c>
      <c r="P465">
        <v>4.5</v>
      </c>
      <c r="Q465">
        <v>0.21875</v>
      </c>
      <c r="R465" s="5">
        <v>3.06</v>
      </c>
      <c r="S465">
        <v>3.8582999999999998</v>
      </c>
      <c r="T465">
        <v>0.51180999999999999</v>
      </c>
      <c r="U465">
        <v>7.4802999999999997</v>
      </c>
      <c r="V465">
        <v>8.5500000000000003E-3</v>
      </c>
      <c r="W465">
        <v>0.12</v>
      </c>
      <c r="X465" s="2" t="s">
        <v>2286</v>
      </c>
      <c r="Y465" s="1" t="s">
        <v>2287</v>
      </c>
      <c r="Z465" s="3" t="s">
        <v>2288</v>
      </c>
      <c r="AA465">
        <v>42</v>
      </c>
      <c r="AB465" s="1" t="s">
        <v>192</v>
      </c>
      <c r="AC465" t="s">
        <v>38</v>
      </c>
    </row>
    <row r="466" spans="1:29" x14ac:dyDescent="0.25">
      <c r="A466" s="1" t="s">
        <v>2289</v>
      </c>
      <c r="B466" t="s">
        <v>2290</v>
      </c>
      <c r="C466" t="s">
        <v>2280</v>
      </c>
      <c r="D466" t="str">
        <f>HYPERLINK("http://image.bazic.com/2303.jpg","CLICK HERE")</f>
        <v>CLICK HERE</v>
      </c>
      <c r="E466" s="6">
        <v>4.99</v>
      </c>
      <c r="F466" s="7">
        <v>2.25</v>
      </c>
      <c r="G466" s="4">
        <v>72</v>
      </c>
      <c r="H466" s="5">
        <v>12</v>
      </c>
      <c r="I466">
        <v>12.25</v>
      </c>
      <c r="J466">
        <v>11</v>
      </c>
      <c r="K466">
        <v>15.5</v>
      </c>
      <c r="L466">
        <v>1.2087000000000001</v>
      </c>
      <c r="M466">
        <v>19.760000000000002</v>
      </c>
      <c r="N466" s="4">
        <v>10.25</v>
      </c>
      <c r="O466">
        <v>5.75</v>
      </c>
      <c r="P466">
        <v>4.75</v>
      </c>
      <c r="Q466">
        <v>0.16200999999999999</v>
      </c>
      <c r="R466" s="5">
        <v>3.16</v>
      </c>
      <c r="S466">
        <v>5.5</v>
      </c>
      <c r="T466">
        <v>1.125</v>
      </c>
      <c r="U466">
        <v>3.25</v>
      </c>
      <c r="V466">
        <v>1.1639999999999999E-2</v>
      </c>
      <c r="W466">
        <v>0.24</v>
      </c>
      <c r="X466" s="2" t="s">
        <v>2291</v>
      </c>
      <c r="Y466" s="1" t="s">
        <v>2292</v>
      </c>
      <c r="Z466" s="3" t="s">
        <v>2293</v>
      </c>
      <c r="AA466">
        <v>48</v>
      </c>
      <c r="AB466" s="1" t="s">
        <v>192</v>
      </c>
      <c r="AC466" t="s">
        <v>38</v>
      </c>
    </row>
    <row r="467" spans="1:29" x14ac:dyDescent="0.25">
      <c r="A467" s="1" t="s">
        <v>2294</v>
      </c>
      <c r="B467" t="s">
        <v>2295</v>
      </c>
      <c r="C467" t="s">
        <v>2280</v>
      </c>
      <c r="D467" t="str">
        <f>HYPERLINK("http://image.bazic.com/2304.jpg","CLICK HERE")</f>
        <v>CLICK HERE</v>
      </c>
      <c r="E467" s="6">
        <v>4.99</v>
      </c>
      <c r="F467" s="7">
        <v>2.25</v>
      </c>
      <c r="G467" s="4">
        <v>72</v>
      </c>
      <c r="H467" s="5">
        <v>12</v>
      </c>
      <c r="I467">
        <v>12</v>
      </c>
      <c r="J467">
        <v>11</v>
      </c>
      <c r="K467">
        <v>15.5</v>
      </c>
      <c r="L467">
        <v>1.1840299999999999</v>
      </c>
      <c r="M467">
        <v>19.72</v>
      </c>
      <c r="N467" s="4">
        <v>10</v>
      </c>
      <c r="O467">
        <v>5.75</v>
      </c>
      <c r="P467">
        <v>4.75</v>
      </c>
      <c r="Q467">
        <v>0.15806000000000001</v>
      </c>
      <c r="R467" s="5">
        <v>3.14</v>
      </c>
      <c r="S467">
        <v>5.5</v>
      </c>
      <c r="T467">
        <v>1.125</v>
      </c>
      <c r="U467">
        <v>3.25</v>
      </c>
      <c r="V467">
        <v>1.1639999999999999E-2</v>
      </c>
      <c r="W467">
        <v>0.24</v>
      </c>
      <c r="X467" s="2" t="s">
        <v>2296</v>
      </c>
      <c r="Y467" s="1" t="s">
        <v>2297</v>
      </c>
      <c r="Z467" s="3" t="s">
        <v>2298</v>
      </c>
      <c r="AA467">
        <v>48</v>
      </c>
      <c r="AB467" s="1" t="s">
        <v>192</v>
      </c>
      <c r="AC467" t="s">
        <v>38</v>
      </c>
    </row>
    <row r="468" spans="1:29" x14ac:dyDescent="0.25">
      <c r="A468" s="1" t="s">
        <v>2299</v>
      </c>
      <c r="B468" t="s">
        <v>2300</v>
      </c>
      <c r="C468" t="s">
        <v>2280</v>
      </c>
      <c r="D468" t="str">
        <f>HYPERLINK("http://image.bazic.com/2306.jpg","CLICK HERE")</f>
        <v>CLICK HERE</v>
      </c>
      <c r="E468" s="6">
        <v>2.99</v>
      </c>
      <c r="F468" s="7">
        <v>1.1499999999999999</v>
      </c>
      <c r="G468" s="4">
        <v>144</v>
      </c>
      <c r="H468" s="5">
        <v>24</v>
      </c>
      <c r="I468">
        <v>15.25</v>
      </c>
      <c r="J468">
        <v>9.75</v>
      </c>
      <c r="K468">
        <v>15</v>
      </c>
      <c r="L468">
        <v>1.2906899999999999</v>
      </c>
      <c r="M468">
        <v>14.9</v>
      </c>
      <c r="N468" s="4">
        <v>8.75</v>
      </c>
      <c r="O468">
        <v>8.5</v>
      </c>
      <c r="P468">
        <v>4.5</v>
      </c>
      <c r="Q468">
        <v>0.19369</v>
      </c>
      <c r="R468" s="5">
        <v>2.02</v>
      </c>
      <c r="S468">
        <v>3.75</v>
      </c>
      <c r="T468">
        <v>0.56200000000000006</v>
      </c>
      <c r="U468">
        <v>5.75</v>
      </c>
      <c r="V468">
        <v>7.0099999999999997E-3</v>
      </c>
      <c r="W468">
        <v>0.1</v>
      </c>
      <c r="X468" s="2" t="s">
        <v>2301</v>
      </c>
      <c r="Y468" s="1" t="s">
        <v>2302</v>
      </c>
      <c r="Z468" s="3" t="s">
        <v>2303</v>
      </c>
      <c r="AA468">
        <v>60</v>
      </c>
      <c r="AB468" s="1" t="s">
        <v>192</v>
      </c>
      <c r="AC468" t="s">
        <v>38</v>
      </c>
    </row>
    <row r="469" spans="1:29" x14ac:dyDescent="0.25">
      <c r="A469" s="1" t="s">
        <v>2304</v>
      </c>
      <c r="B469" t="s">
        <v>2305</v>
      </c>
      <c r="C469" t="s">
        <v>2280</v>
      </c>
      <c r="D469" t="str">
        <f>HYPERLINK("http://image.bazic.com/2308.jpg","CLICK HERE")</f>
        <v>CLICK HERE</v>
      </c>
      <c r="E469" s="6">
        <v>2.99</v>
      </c>
      <c r="F469" s="7">
        <v>1.05</v>
      </c>
      <c r="G469" s="4">
        <v>144</v>
      </c>
      <c r="H469" s="5">
        <v>24</v>
      </c>
      <c r="I469">
        <v>21</v>
      </c>
      <c r="J469">
        <v>13</v>
      </c>
      <c r="K469">
        <v>10.25</v>
      </c>
      <c r="L469">
        <v>1.6193599999999999</v>
      </c>
      <c r="M469">
        <v>19.7</v>
      </c>
      <c r="N469" s="4">
        <v>12.25</v>
      </c>
      <c r="O469">
        <v>6.75</v>
      </c>
      <c r="P469">
        <v>4.5</v>
      </c>
      <c r="Q469">
        <v>0.21532999999999999</v>
      </c>
      <c r="R469" s="5">
        <v>3.1</v>
      </c>
      <c r="S469">
        <v>3.5</v>
      </c>
      <c r="T469">
        <v>0.75</v>
      </c>
      <c r="U469">
        <v>7.31</v>
      </c>
      <c r="V469">
        <v>1.111E-2</v>
      </c>
      <c r="W469">
        <v>0.12</v>
      </c>
      <c r="X469" s="2" t="s">
        <v>2306</v>
      </c>
      <c r="Y469" s="1" t="s">
        <v>2307</v>
      </c>
      <c r="Z469" s="3" t="s">
        <v>2308</v>
      </c>
      <c r="AA469">
        <v>42</v>
      </c>
      <c r="AB469" s="1" t="s">
        <v>192</v>
      </c>
      <c r="AC469" t="s">
        <v>38</v>
      </c>
    </row>
    <row r="470" spans="1:29" x14ac:dyDescent="0.25">
      <c r="A470" s="1" t="s">
        <v>2309</v>
      </c>
      <c r="B470" t="s">
        <v>2310</v>
      </c>
      <c r="C470" t="s">
        <v>2280</v>
      </c>
      <c r="D470" t="str">
        <f>HYPERLINK("http://image.bazic.com/2309.jpg","CLICK HERE")</f>
        <v>CLICK HERE</v>
      </c>
      <c r="E470" s="6">
        <v>2.99</v>
      </c>
      <c r="F470" s="7">
        <v>1.1499999999999999</v>
      </c>
      <c r="G470" s="4">
        <v>144</v>
      </c>
      <c r="H470" s="5">
        <v>24</v>
      </c>
      <c r="I470">
        <v>15.5</v>
      </c>
      <c r="J470">
        <v>9.25</v>
      </c>
      <c r="K470">
        <v>15</v>
      </c>
      <c r="L470">
        <v>1.24458</v>
      </c>
      <c r="M470">
        <v>15.34</v>
      </c>
      <c r="N470" s="4">
        <v>8.75</v>
      </c>
      <c r="O470">
        <v>7.5</v>
      </c>
      <c r="P470">
        <v>4.5</v>
      </c>
      <c r="Q470">
        <v>0.1709</v>
      </c>
      <c r="R470" s="5">
        <v>2.4</v>
      </c>
      <c r="S470">
        <v>3.75</v>
      </c>
      <c r="T470">
        <v>0.63</v>
      </c>
      <c r="U470">
        <v>5.88</v>
      </c>
      <c r="V470">
        <v>8.0400000000000003E-3</v>
      </c>
      <c r="W470">
        <v>0.1</v>
      </c>
      <c r="X470" s="2" t="s">
        <v>2311</v>
      </c>
      <c r="Y470" s="1" t="s">
        <v>2312</v>
      </c>
      <c r="Z470" s="3" t="s">
        <v>2313</v>
      </c>
      <c r="AA470">
        <v>60</v>
      </c>
      <c r="AB470" s="1" t="s">
        <v>192</v>
      </c>
      <c r="AC470" t="s">
        <v>38</v>
      </c>
    </row>
    <row r="471" spans="1:29" x14ac:dyDescent="0.25">
      <c r="A471" s="1" t="s">
        <v>2314</v>
      </c>
      <c r="B471" t="s">
        <v>2315</v>
      </c>
      <c r="C471" t="s">
        <v>1758</v>
      </c>
      <c r="D471" t="str">
        <f>HYPERLINK("http://image.bazic.com/231.jpg","CLICK HERE")</f>
        <v>CLICK HERE</v>
      </c>
      <c r="E471" s="6">
        <v>1.99</v>
      </c>
      <c r="F471" s="7">
        <v>0.89</v>
      </c>
      <c r="G471" s="4">
        <v>144</v>
      </c>
      <c r="H471" s="5">
        <v>24</v>
      </c>
      <c r="I471">
        <v>16.25</v>
      </c>
      <c r="J471">
        <v>11</v>
      </c>
      <c r="K471">
        <v>10.75</v>
      </c>
      <c r="L471">
        <v>1.11202</v>
      </c>
      <c r="M471">
        <v>19.62</v>
      </c>
      <c r="N471" s="4">
        <v>10.25</v>
      </c>
      <c r="O471">
        <v>8</v>
      </c>
      <c r="P471">
        <v>3.25</v>
      </c>
      <c r="Q471">
        <v>0.15422</v>
      </c>
      <c r="R471" s="5">
        <v>3.1</v>
      </c>
      <c r="S471">
        <v>3.375</v>
      </c>
      <c r="T471">
        <v>1.25</v>
      </c>
      <c r="U471">
        <v>4.25</v>
      </c>
      <c r="V471">
        <v>1.038E-2</v>
      </c>
      <c r="W471">
        <v>0.12</v>
      </c>
      <c r="X471" s="2" t="s">
        <v>2316</v>
      </c>
      <c r="Y471" s="1" t="s">
        <v>2317</v>
      </c>
      <c r="Z471" s="3" t="s">
        <v>2318</v>
      </c>
      <c r="AA471">
        <v>54</v>
      </c>
      <c r="AB471" s="1" t="s">
        <v>1886</v>
      </c>
      <c r="AC471" t="s">
        <v>38</v>
      </c>
    </row>
    <row r="472" spans="1:29" x14ac:dyDescent="0.25">
      <c r="A472" s="1" t="s">
        <v>2319</v>
      </c>
      <c r="B472" t="s">
        <v>2320</v>
      </c>
      <c r="C472" t="s">
        <v>2280</v>
      </c>
      <c r="D472" t="str">
        <f>HYPERLINK("http://image.bazic.com/2314.jpg","CLICK HERE")</f>
        <v>CLICK HERE</v>
      </c>
      <c r="E472" s="6">
        <v>2.99</v>
      </c>
      <c r="F472" s="7">
        <v>1.05</v>
      </c>
      <c r="G472" s="4">
        <v>144</v>
      </c>
      <c r="H472" s="5">
        <v>24</v>
      </c>
      <c r="I472">
        <v>26.25</v>
      </c>
      <c r="J472">
        <v>13</v>
      </c>
      <c r="K472">
        <v>10.25</v>
      </c>
      <c r="L472">
        <v>2.0242</v>
      </c>
      <c r="M472">
        <v>22.06</v>
      </c>
      <c r="N472" s="4">
        <v>12</v>
      </c>
      <c r="O472">
        <v>4.5</v>
      </c>
      <c r="P472">
        <v>9.5</v>
      </c>
      <c r="Q472">
        <v>0.29687999999999998</v>
      </c>
      <c r="R472" s="5">
        <v>3.4</v>
      </c>
      <c r="S472">
        <v>4</v>
      </c>
      <c r="T472">
        <v>0.78700000000000003</v>
      </c>
      <c r="U472">
        <v>8.25</v>
      </c>
      <c r="V472">
        <v>1.503E-2</v>
      </c>
      <c r="W472">
        <v>0.13800000000000001</v>
      </c>
      <c r="X472" s="2" t="s">
        <v>2321</v>
      </c>
      <c r="Y472" s="1" t="s">
        <v>2322</v>
      </c>
      <c r="Z472" s="3" t="s">
        <v>2323</v>
      </c>
      <c r="AA472">
        <v>30</v>
      </c>
      <c r="AB472" s="1" t="s">
        <v>192</v>
      </c>
      <c r="AC472" t="s">
        <v>38</v>
      </c>
    </row>
    <row r="473" spans="1:29" x14ac:dyDescent="0.25">
      <c r="A473" s="1" t="s">
        <v>2324</v>
      </c>
      <c r="B473" t="s">
        <v>2325</v>
      </c>
      <c r="C473" t="s">
        <v>617</v>
      </c>
      <c r="D473" t="str">
        <f>HYPERLINK("http://image.bazic.com/23149.jpg","CLICK HERE")</f>
        <v>CLICK HERE</v>
      </c>
      <c r="E473" s="6">
        <v>3.99</v>
      </c>
      <c r="F473" s="7">
        <v>0.89</v>
      </c>
      <c r="G473" s="4">
        <v>48</v>
      </c>
      <c r="I473">
        <v>16</v>
      </c>
      <c r="J473">
        <v>11</v>
      </c>
      <c r="K473">
        <v>6</v>
      </c>
      <c r="L473">
        <v>0.61111000000000004</v>
      </c>
      <c r="M473">
        <v>11.86</v>
      </c>
      <c r="S473">
        <v>7.625</v>
      </c>
      <c r="T473">
        <v>0.25</v>
      </c>
      <c r="U473">
        <v>10.625</v>
      </c>
      <c r="V473">
        <v>1.172E-2</v>
      </c>
      <c r="W473">
        <v>0.24</v>
      </c>
      <c r="X473" s="2" t="s">
        <v>2326</v>
      </c>
      <c r="Z473" s="3" t="s">
        <v>2327</v>
      </c>
      <c r="AA473">
        <v>100</v>
      </c>
      <c r="AB473" s="1" t="s">
        <v>30</v>
      </c>
      <c r="AC473" t="s">
        <v>31</v>
      </c>
    </row>
    <row r="474" spans="1:29" x14ac:dyDescent="0.25">
      <c r="A474" s="1" t="s">
        <v>2328</v>
      </c>
      <c r="B474" t="s">
        <v>2329</v>
      </c>
      <c r="C474" t="s">
        <v>2280</v>
      </c>
      <c r="D474" t="str">
        <f>HYPERLINK("http://image.bazic.com/2315.jpg","CLICK HERE")</f>
        <v>CLICK HERE</v>
      </c>
      <c r="E474" s="6">
        <v>2.99</v>
      </c>
      <c r="F474" s="7">
        <v>1.2</v>
      </c>
      <c r="G474" s="4">
        <v>144</v>
      </c>
      <c r="H474" s="5">
        <v>24</v>
      </c>
      <c r="I474">
        <v>15.5</v>
      </c>
      <c r="J474">
        <v>12.25</v>
      </c>
      <c r="K474">
        <v>14</v>
      </c>
      <c r="L474">
        <v>1.53834</v>
      </c>
      <c r="M474">
        <v>18.38</v>
      </c>
      <c r="N474" s="4">
        <v>11.25</v>
      </c>
      <c r="O474">
        <v>7.25</v>
      </c>
      <c r="P474">
        <v>4.5</v>
      </c>
      <c r="Q474">
        <v>0.21240000000000001</v>
      </c>
      <c r="R474" s="5">
        <v>2.48</v>
      </c>
      <c r="S474">
        <v>4</v>
      </c>
      <c r="T474">
        <v>0.625</v>
      </c>
      <c r="U474">
        <v>7.5625</v>
      </c>
      <c r="V474">
        <v>1.094E-2</v>
      </c>
      <c r="W474">
        <v>0.11</v>
      </c>
      <c r="X474" s="2" t="s">
        <v>2330</v>
      </c>
      <c r="Y474" s="1" t="s">
        <v>2331</v>
      </c>
      <c r="Z474" s="3" t="s">
        <v>2332</v>
      </c>
      <c r="AA474">
        <v>45</v>
      </c>
      <c r="AB474" s="1" t="s">
        <v>192</v>
      </c>
      <c r="AC474" t="s">
        <v>38</v>
      </c>
    </row>
    <row r="475" spans="1:29" x14ac:dyDescent="0.25">
      <c r="A475" s="1" t="s">
        <v>2333</v>
      </c>
      <c r="B475" t="s">
        <v>2334</v>
      </c>
      <c r="C475" t="s">
        <v>617</v>
      </c>
      <c r="D475" t="str">
        <f>HYPERLINK("http://image.bazic.com/23156.jpg","CLICK HERE")</f>
        <v>CLICK HERE</v>
      </c>
      <c r="E475" s="6">
        <v>3.99</v>
      </c>
      <c r="F475" s="7">
        <v>0.89</v>
      </c>
      <c r="G475" s="4">
        <v>48</v>
      </c>
      <c r="I475">
        <v>16</v>
      </c>
      <c r="J475">
        <v>11</v>
      </c>
      <c r="K475">
        <v>5</v>
      </c>
      <c r="L475">
        <v>0.50926000000000005</v>
      </c>
      <c r="M475">
        <v>11.88</v>
      </c>
      <c r="S475">
        <v>7.625</v>
      </c>
      <c r="T475">
        <v>0.25</v>
      </c>
      <c r="U475">
        <v>10.625</v>
      </c>
      <c r="V475">
        <v>1.172E-2</v>
      </c>
      <c r="W475">
        <v>0.22</v>
      </c>
      <c r="X475" s="2" t="s">
        <v>2335</v>
      </c>
      <c r="Z475" s="3" t="s">
        <v>2336</v>
      </c>
      <c r="AA475">
        <v>100</v>
      </c>
      <c r="AB475" s="1" t="s">
        <v>198</v>
      </c>
      <c r="AC475" t="s">
        <v>31</v>
      </c>
    </row>
    <row r="476" spans="1:29" x14ac:dyDescent="0.25">
      <c r="A476" s="1" t="s">
        <v>2337</v>
      </c>
      <c r="B476" t="s">
        <v>2338</v>
      </c>
      <c r="C476" t="s">
        <v>2280</v>
      </c>
      <c r="D476" t="str">
        <f>HYPERLINK("http://image.bazic.com/2317.jpg","CLICK HERE")</f>
        <v>CLICK HERE</v>
      </c>
      <c r="E476" s="6">
        <v>2.99</v>
      </c>
      <c r="F476" s="7">
        <v>1.2</v>
      </c>
      <c r="G476" s="4">
        <v>144</v>
      </c>
      <c r="H476" s="5">
        <v>24</v>
      </c>
      <c r="I476">
        <v>22</v>
      </c>
      <c r="J476">
        <v>13.5</v>
      </c>
      <c r="K476">
        <v>10</v>
      </c>
      <c r="L476">
        <v>1.71875</v>
      </c>
      <c r="M476">
        <v>20.72</v>
      </c>
      <c r="N476" s="4">
        <v>12.75</v>
      </c>
      <c r="O476">
        <v>7.25</v>
      </c>
      <c r="P476">
        <v>4.75</v>
      </c>
      <c r="Q476">
        <v>0.25409999999999999</v>
      </c>
      <c r="R476" s="5">
        <v>3.2</v>
      </c>
      <c r="S476">
        <v>3.661</v>
      </c>
      <c r="T476">
        <v>0.875</v>
      </c>
      <c r="U476">
        <v>7.9530000000000003</v>
      </c>
      <c r="V476">
        <v>1.474E-2</v>
      </c>
      <c r="W476">
        <v>0.125</v>
      </c>
      <c r="X476" s="2" t="s">
        <v>2339</v>
      </c>
      <c r="Y476" s="1" t="s">
        <v>2340</v>
      </c>
      <c r="Z476" s="3" t="s">
        <v>2341</v>
      </c>
      <c r="AA476">
        <v>42</v>
      </c>
      <c r="AB476" s="1" t="s">
        <v>192</v>
      </c>
      <c r="AC476" t="s">
        <v>38</v>
      </c>
    </row>
    <row r="477" spans="1:29" x14ac:dyDescent="0.25">
      <c r="A477" s="1" t="s">
        <v>2342</v>
      </c>
      <c r="B477" t="s">
        <v>2343</v>
      </c>
      <c r="C477" t="s">
        <v>617</v>
      </c>
      <c r="D477" t="str">
        <f>HYPERLINK("http://image.bazic.com/23170.jpg","CLICK HERE")</f>
        <v>CLICK HERE</v>
      </c>
      <c r="E477" s="6">
        <v>3.99</v>
      </c>
      <c r="F477" s="7">
        <v>0.89</v>
      </c>
      <c r="G477" s="4">
        <v>48</v>
      </c>
      <c r="I477">
        <v>15.75</v>
      </c>
      <c r="J477">
        <v>11.25</v>
      </c>
      <c r="K477">
        <v>5</v>
      </c>
      <c r="L477">
        <v>0.51270000000000004</v>
      </c>
      <c r="M477">
        <v>11.92</v>
      </c>
      <c r="S477">
        <v>7.625</v>
      </c>
      <c r="T477">
        <v>0.25</v>
      </c>
      <c r="U477">
        <v>10.625</v>
      </c>
      <c r="V477">
        <v>1.172E-2</v>
      </c>
      <c r="W477">
        <v>0.24</v>
      </c>
      <c r="X477" s="2" t="s">
        <v>2344</v>
      </c>
      <c r="Z477" s="3" t="s">
        <v>2345</v>
      </c>
      <c r="AA477">
        <v>100</v>
      </c>
      <c r="AB477" s="1" t="s">
        <v>198</v>
      </c>
      <c r="AC477" t="s">
        <v>31</v>
      </c>
    </row>
    <row r="478" spans="1:29" x14ac:dyDescent="0.25">
      <c r="A478" s="1" t="s">
        <v>2346</v>
      </c>
      <c r="B478" t="s">
        <v>2347</v>
      </c>
      <c r="C478" t="s">
        <v>617</v>
      </c>
      <c r="D478" t="str">
        <f>HYPERLINK("http://image.bazic.com/23187.jpg","CLICK HERE")</f>
        <v>CLICK HERE</v>
      </c>
      <c r="E478" s="6">
        <v>3.99</v>
      </c>
      <c r="F478" s="7">
        <v>0.89</v>
      </c>
      <c r="G478" s="4">
        <v>48</v>
      </c>
      <c r="I478">
        <v>15.75</v>
      </c>
      <c r="J478">
        <v>11.25</v>
      </c>
      <c r="K478">
        <v>5</v>
      </c>
      <c r="L478">
        <v>0.51270000000000004</v>
      </c>
      <c r="M478">
        <v>11.76</v>
      </c>
      <c r="S478">
        <v>7.625</v>
      </c>
      <c r="T478">
        <v>0.25</v>
      </c>
      <c r="U478">
        <v>10.625</v>
      </c>
      <c r="V478">
        <v>1.172E-2</v>
      </c>
      <c r="W478">
        <v>0.22</v>
      </c>
      <c r="X478" s="2" t="s">
        <v>2348</v>
      </c>
      <c r="Z478" s="3" t="s">
        <v>2349</v>
      </c>
      <c r="AA478">
        <v>100</v>
      </c>
      <c r="AB478" s="1" t="s">
        <v>198</v>
      </c>
      <c r="AC478" t="s">
        <v>31</v>
      </c>
    </row>
    <row r="479" spans="1:29" x14ac:dyDescent="0.25">
      <c r="A479" s="1" t="s">
        <v>2350</v>
      </c>
      <c r="B479" t="s">
        <v>2351</v>
      </c>
      <c r="C479" t="s">
        <v>2280</v>
      </c>
      <c r="D479" t="str">
        <f>HYPERLINK("http://image.bazic.com/2319.jpg","CLICK HERE")</f>
        <v>CLICK HERE</v>
      </c>
      <c r="E479" s="6">
        <v>2.99</v>
      </c>
      <c r="F479" s="7">
        <v>1.05</v>
      </c>
      <c r="G479" s="4">
        <v>144</v>
      </c>
      <c r="H479" s="5">
        <v>24</v>
      </c>
      <c r="I479">
        <v>20.25</v>
      </c>
      <c r="J479">
        <v>12.75</v>
      </c>
      <c r="K479">
        <v>13.25</v>
      </c>
      <c r="L479">
        <v>1.9797400000000001</v>
      </c>
      <c r="M479">
        <v>19.54</v>
      </c>
      <c r="N479" s="4">
        <v>11.75</v>
      </c>
      <c r="O479">
        <v>10</v>
      </c>
      <c r="P479">
        <v>4</v>
      </c>
      <c r="Q479">
        <v>0.27199000000000001</v>
      </c>
      <c r="R479" s="5">
        <v>3.04</v>
      </c>
      <c r="S479">
        <v>3.78</v>
      </c>
      <c r="T479">
        <v>0.78700000000000003</v>
      </c>
      <c r="U479">
        <v>7.7359999999999998</v>
      </c>
      <c r="V479">
        <v>1.332E-2</v>
      </c>
      <c r="W479">
        <v>0.12</v>
      </c>
      <c r="X479" s="2" t="s">
        <v>2352</v>
      </c>
      <c r="Y479" s="1" t="s">
        <v>2353</v>
      </c>
      <c r="Z479" s="3" t="s">
        <v>2354</v>
      </c>
      <c r="AA479">
        <v>35</v>
      </c>
      <c r="AB479" s="1" t="s">
        <v>192</v>
      </c>
      <c r="AC479" t="s">
        <v>38</v>
      </c>
    </row>
    <row r="480" spans="1:29" x14ac:dyDescent="0.25">
      <c r="A480" s="1" t="s">
        <v>2355</v>
      </c>
      <c r="B480" t="s">
        <v>2356</v>
      </c>
      <c r="C480" t="s">
        <v>2280</v>
      </c>
      <c r="D480" t="str">
        <f>HYPERLINK("http://image.bazic.com/2320.jpg","CLICK HERE")</f>
        <v>CLICK HERE</v>
      </c>
      <c r="E480" s="6">
        <v>2.99</v>
      </c>
      <c r="F480" s="7">
        <v>1.05</v>
      </c>
      <c r="G480" s="4">
        <v>144</v>
      </c>
      <c r="H480" s="5">
        <v>24</v>
      </c>
      <c r="I480">
        <v>20.5</v>
      </c>
      <c r="J480">
        <v>12.75</v>
      </c>
      <c r="K480">
        <v>13.25</v>
      </c>
      <c r="L480">
        <v>2.0041799999999999</v>
      </c>
      <c r="M480">
        <v>19.54</v>
      </c>
      <c r="N480" s="4">
        <v>12</v>
      </c>
      <c r="O480">
        <v>10</v>
      </c>
      <c r="P480">
        <v>4</v>
      </c>
      <c r="Q480">
        <v>0.27778000000000003</v>
      </c>
      <c r="R480" s="5">
        <v>3.06</v>
      </c>
      <c r="S480">
        <v>3.78</v>
      </c>
      <c r="T480">
        <v>0.748</v>
      </c>
      <c r="U480">
        <v>7.7359999999999998</v>
      </c>
      <c r="V480">
        <v>1.2659999999999999E-2</v>
      </c>
      <c r="W480">
        <v>0.12</v>
      </c>
      <c r="X480" s="2" t="s">
        <v>2357</v>
      </c>
      <c r="Y480" s="1" t="s">
        <v>2358</v>
      </c>
      <c r="Z480" s="3" t="s">
        <v>2359</v>
      </c>
      <c r="AA480">
        <v>35</v>
      </c>
      <c r="AB480" s="1" t="s">
        <v>192</v>
      </c>
      <c r="AC480" t="s">
        <v>38</v>
      </c>
    </row>
    <row r="481" spans="1:29" x14ac:dyDescent="0.25">
      <c r="A481" s="1" t="s">
        <v>2360</v>
      </c>
      <c r="B481" t="s">
        <v>2361</v>
      </c>
      <c r="C481" t="s">
        <v>2280</v>
      </c>
      <c r="D481" t="str">
        <f>HYPERLINK("http://image.bazic.com/2321.jpg","CLICK HERE")</f>
        <v>CLICK HERE</v>
      </c>
      <c r="E481" s="6">
        <v>2.99</v>
      </c>
      <c r="F481" s="7">
        <v>1.05</v>
      </c>
      <c r="G481" s="4">
        <v>144</v>
      </c>
      <c r="H481" s="5">
        <v>24</v>
      </c>
      <c r="I481">
        <v>19.75</v>
      </c>
      <c r="J481">
        <v>14</v>
      </c>
      <c r="K481">
        <v>10.75</v>
      </c>
      <c r="L481">
        <v>1.7201200000000001</v>
      </c>
      <c r="M481">
        <v>17.84</v>
      </c>
      <c r="N481" s="4">
        <v>13.25</v>
      </c>
      <c r="O481">
        <v>6.5</v>
      </c>
      <c r="P481">
        <v>5</v>
      </c>
      <c r="Q481">
        <v>0.24920999999999999</v>
      </c>
      <c r="R481" s="5">
        <v>2.72</v>
      </c>
      <c r="S481">
        <v>3.6019999999999999</v>
      </c>
      <c r="T481">
        <v>0.748</v>
      </c>
      <c r="U481">
        <v>8.0510000000000002</v>
      </c>
      <c r="V481">
        <v>1.255E-2</v>
      </c>
      <c r="W481">
        <v>0.10625</v>
      </c>
      <c r="X481" s="2" t="s">
        <v>2362</v>
      </c>
      <c r="Y481" s="1" t="s">
        <v>2363</v>
      </c>
      <c r="Z481" s="3" t="s">
        <v>2364</v>
      </c>
      <c r="AA481">
        <v>42</v>
      </c>
      <c r="AB481" s="1" t="s">
        <v>192</v>
      </c>
      <c r="AC481" t="s">
        <v>38</v>
      </c>
    </row>
    <row r="482" spans="1:29" x14ac:dyDescent="0.25">
      <c r="A482" s="1" t="s">
        <v>2365</v>
      </c>
      <c r="B482" t="s">
        <v>2366</v>
      </c>
      <c r="C482" t="s">
        <v>2280</v>
      </c>
      <c r="D482" t="str">
        <f>HYPERLINK("http://image.bazic.com/2322.jpg","CLICK HERE")</f>
        <v>CLICK HERE</v>
      </c>
      <c r="E482" s="6">
        <v>2.99</v>
      </c>
      <c r="F482" s="7">
        <v>1.05</v>
      </c>
      <c r="G482" s="4">
        <v>144</v>
      </c>
      <c r="H482" s="5">
        <v>24</v>
      </c>
      <c r="I482">
        <v>18.25</v>
      </c>
      <c r="J482">
        <v>10.5</v>
      </c>
      <c r="K482">
        <v>16.75</v>
      </c>
      <c r="L482">
        <v>1.85748</v>
      </c>
      <c r="M482">
        <v>22</v>
      </c>
      <c r="N482" s="4">
        <v>9.5</v>
      </c>
      <c r="O482">
        <v>8.75</v>
      </c>
      <c r="P482">
        <v>5.25</v>
      </c>
      <c r="Q482">
        <v>0.25255</v>
      </c>
      <c r="R482" s="5">
        <v>3.36</v>
      </c>
      <c r="S482">
        <v>4.4400000000000004</v>
      </c>
      <c r="T482">
        <v>0.69</v>
      </c>
      <c r="U482">
        <v>6.25</v>
      </c>
      <c r="V482">
        <v>1.108E-2</v>
      </c>
      <c r="W482">
        <v>0.128</v>
      </c>
      <c r="X482" s="2" t="s">
        <v>2367</v>
      </c>
      <c r="Y482" s="1" t="s">
        <v>2368</v>
      </c>
      <c r="Z482" s="3" t="s">
        <v>2369</v>
      </c>
      <c r="AA482">
        <v>40</v>
      </c>
      <c r="AB482" s="1" t="s">
        <v>192</v>
      </c>
      <c r="AC482" t="s">
        <v>38</v>
      </c>
    </row>
    <row r="483" spans="1:29" x14ac:dyDescent="0.25">
      <c r="A483" s="1" t="s">
        <v>2370</v>
      </c>
      <c r="B483" t="s">
        <v>2371</v>
      </c>
      <c r="C483" t="s">
        <v>2280</v>
      </c>
      <c r="D483" t="str">
        <f>HYPERLINK("http://image.bazic.com/2323.jpg","CLICK HERE")</f>
        <v>CLICK HERE</v>
      </c>
      <c r="E483" s="6">
        <v>2.99</v>
      </c>
      <c r="F483" s="7">
        <v>1.05</v>
      </c>
      <c r="G483" s="4">
        <v>144</v>
      </c>
      <c r="H483" s="5">
        <v>24</v>
      </c>
      <c r="I483">
        <v>18.25</v>
      </c>
      <c r="J483">
        <v>10.75</v>
      </c>
      <c r="K483">
        <v>16.5</v>
      </c>
      <c r="L483">
        <v>1.8733200000000001</v>
      </c>
      <c r="M483">
        <v>22.32</v>
      </c>
      <c r="N483" s="4">
        <v>9.5</v>
      </c>
      <c r="O483">
        <v>8.75</v>
      </c>
      <c r="P483">
        <v>5.25</v>
      </c>
      <c r="Q483">
        <v>0.25255</v>
      </c>
      <c r="R483" s="5">
        <v>3.48</v>
      </c>
      <c r="S483">
        <v>4.6875</v>
      </c>
      <c r="T483">
        <v>0.875</v>
      </c>
      <c r="U483">
        <v>6.8125</v>
      </c>
      <c r="V483">
        <v>1.617E-2</v>
      </c>
      <c r="W483">
        <v>0.14000000000000001</v>
      </c>
      <c r="X483" s="2" t="s">
        <v>2372</v>
      </c>
      <c r="Y483" s="1" t="s">
        <v>2373</v>
      </c>
      <c r="Z483" s="3" t="s">
        <v>2374</v>
      </c>
      <c r="AA483">
        <v>36</v>
      </c>
      <c r="AB483" s="1" t="s">
        <v>192</v>
      </c>
      <c r="AC483" t="s">
        <v>38</v>
      </c>
    </row>
    <row r="484" spans="1:29" x14ac:dyDescent="0.25">
      <c r="A484" s="1" t="s">
        <v>2375</v>
      </c>
      <c r="B484" t="s">
        <v>2376</v>
      </c>
      <c r="C484" t="s">
        <v>2280</v>
      </c>
      <c r="D484" t="str">
        <f>HYPERLINK("http://image.bazic.com/2325.jpg","CLICK HERE")</f>
        <v>CLICK HERE</v>
      </c>
      <c r="E484" s="6">
        <v>2.99</v>
      </c>
      <c r="F484" s="7">
        <v>1.1499999999999999</v>
      </c>
      <c r="G484" s="4">
        <v>144</v>
      </c>
      <c r="H484" s="5">
        <v>24</v>
      </c>
      <c r="I484">
        <v>21.75</v>
      </c>
      <c r="J484">
        <v>13.75</v>
      </c>
      <c r="K484">
        <v>13.25</v>
      </c>
      <c r="L484">
        <v>2.2931599999999999</v>
      </c>
      <c r="M484">
        <v>22.06</v>
      </c>
      <c r="N484" s="4">
        <v>12.75</v>
      </c>
      <c r="O484">
        <v>7.25</v>
      </c>
      <c r="P484">
        <v>6.25</v>
      </c>
      <c r="Q484">
        <v>0.33434000000000003</v>
      </c>
      <c r="R484" s="5">
        <v>3.44</v>
      </c>
      <c r="S484">
        <v>3.75</v>
      </c>
      <c r="T484">
        <v>0.875</v>
      </c>
      <c r="U484">
        <v>8.25</v>
      </c>
      <c r="V484">
        <v>1.567E-2</v>
      </c>
      <c r="W484">
        <v>0.12</v>
      </c>
      <c r="X484" s="2" t="s">
        <v>2377</v>
      </c>
      <c r="Y484" s="1" t="s">
        <v>2378</v>
      </c>
      <c r="Z484" s="3" t="s">
        <v>2379</v>
      </c>
      <c r="AA484">
        <v>25</v>
      </c>
      <c r="AB484" s="1" t="s">
        <v>192</v>
      </c>
      <c r="AC484" t="s">
        <v>38</v>
      </c>
    </row>
    <row r="485" spans="1:29" x14ac:dyDescent="0.25">
      <c r="A485" s="1" t="s">
        <v>2380</v>
      </c>
      <c r="B485" t="s">
        <v>2381</v>
      </c>
      <c r="C485" t="s">
        <v>2280</v>
      </c>
      <c r="D485" t="str">
        <f>HYPERLINK("http://image.bazic.com/2326.jpg","CLICK HERE")</f>
        <v>CLICK HERE</v>
      </c>
      <c r="E485" s="6">
        <v>2.99</v>
      </c>
      <c r="F485" s="7">
        <v>1.1499999999999999</v>
      </c>
      <c r="G485" s="4">
        <v>144</v>
      </c>
      <c r="H485" s="5">
        <v>24</v>
      </c>
      <c r="I485">
        <v>22</v>
      </c>
      <c r="J485">
        <v>13.5</v>
      </c>
      <c r="K485">
        <v>13.25</v>
      </c>
      <c r="L485">
        <v>2.2773400000000001</v>
      </c>
      <c r="M485">
        <v>22</v>
      </c>
      <c r="N485" s="4">
        <v>12.5</v>
      </c>
      <c r="O485">
        <v>7.25</v>
      </c>
      <c r="P485">
        <v>6</v>
      </c>
      <c r="Q485">
        <v>0.31467000000000001</v>
      </c>
      <c r="R485" s="5">
        <v>3.44</v>
      </c>
      <c r="S485">
        <v>3.74</v>
      </c>
      <c r="T485">
        <v>0.875</v>
      </c>
      <c r="U485">
        <v>7.875</v>
      </c>
      <c r="V485">
        <v>1.491E-2</v>
      </c>
      <c r="W485">
        <v>0.12</v>
      </c>
      <c r="X485" s="2" t="s">
        <v>2382</v>
      </c>
      <c r="Y485" s="1" t="s">
        <v>2383</v>
      </c>
      <c r="Z485" s="3" t="s">
        <v>2384</v>
      </c>
      <c r="AA485">
        <v>25</v>
      </c>
      <c r="AB485" s="1" t="s">
        <v>192</v>
      </c>
      <c r="AC485" t="s">
        <v>38</v>
      </c>
    </row>
    <row r="486" spans="1:29" x14ac:dyDescent="0.25">
      <c r="A486" s="1" t="s">
        <v>2385</v>
      </c>
      <c r="B486" t="s">
        <v>2386</v>
      </c>
      <c r="C486" t="s">
        <v>2280</v>
      </c>
      <c r="D486" t="str">
        <f>HYPERLINK("http://image.bazic.com/2330.jpg","CLICK HERE")</f>
        <v>CLICK HERE</v>
      </c>
      <c r="E486" s="6">
        <v>2.99</v>
      </c>
      <c r="F486" s="7">
        <v>1.2</v>
      </c>
      <c r="G486" s="4">
        <v>144</v>
      </c>
      <c r="H486" s="5">
        <v>24</v>
      </c>
      <c r="I486">
        <v>19.5</v>
      </c>
      <c r="J486">
        <v>13.25</v>
      </c>
      <c r="K486">
        <v>9.75</v>
      </c>
      <c r="L486">
        <v>1.4578500000000001</v>
      </c>
      <c r="M486">
        <v>15.5</v>
      </c>
      <c r="N486" s="4">
        <v>12.25</v>
      </c>
      <c r="O486">
        <v>6.25</v>
      </c>
      <c r="P486">
        <v>4.5</v>
      </c>
      <c r="Q486">
        <v>0.19938</v>
      </c>
      <c r="R486" s="5">
        <v>2.34</v>
      </c>
      <c r="S486">
        <v>3.2280000000000002</v>
      </c>
      <c r="T486">
        <v>0.63</v>
      </c>
      <c r="U486">
        <v>7.48</v>
      </c>
      <c r="V486">
        <v>8.8000000000000005E-3</v>
      </c>
      <c r="W486">
        <v>8.7499999999999994E-2</v>
      </c>
      <c r="X486" s="2" t="s">
        <v>2387</v>
      </c>
      <c r="Y486" s="1" t="s">
        <v>2388</v>
      </c>
      <c r="Z486" s="3" t="s">
        <v>2389</v>
      </c>
      <c r="AA486">
        <v>42</v>
      </c>
      <c r="AB486" s="1" t="s">
        <v>192</v>
      </c>
      <c r="AC486" t="s">
        <v>38</v>
      </c>
    </row>
    <row r="487" spans="1:29" x14ac:dyDescent="0.25">
      <c r="A487" s="1" t="s">
        <v>2390</v>
      </c>
      <c r="B487" t="s">
        <v>2391</v>
      </c>
      <c r="C487" t="s">
        <v>2280</v>
      </c>
      <c r="D487" t="str">
        <f>HYPERLINK("http://image.bazic.com/2331.jpg","CLICK HERE")</f>
        <v>CLICK HERE</v>
      </c>
      <c r="E487" s="6">
        <v>7.99</v>
      </c>
      <c r="F487" s="7">
        <v>3.75</v>
      </c>
      <c r="G487" s="4">
        <v>72</v>
      </c>
      <c r="H487" s="5">
        <v>12</v>
      </c>
      <c r="I487">
        <v>15.75</v>
      </c>
      <c r="J487">
        <v>11.75</v>
      </c>
      <c r="K487">
        <v>20.5</v>
      </c>
      <c r="L487">
        <v>2.1954799999999999</v>
      </c>
      <c r="M487">
        <v>32.82</v>
      </c>
      <c r="N487" s="4">
        <v>11</v>
      </c>
      <c r="O487">
        <v>5</v>
      </c>
      <c r="P487">
        <v>9.75</v>
      </c>
      <c r="Q487">
        <v>0.31032999999999999</v>
      </c>
      <c r="R487" s="5">
        <v>5.26</v>
      </c>
      <c r="S487">
        <v>4.5279999999999996</v>
      </c>
      <c r="T487">
        <v>1.496</v>
      </c>
      <c r="U487">
        <v>6.5</v>
      </c>
      <c r="V487">
        <v>2.5479999999999999E-2</v>
      </c>
      <c r="W487">
        <v>0.4</v>
      </c>
      <c r="X487" s="2" t="s">
        <v>2392</v>
      </c>
      <c r="Y487" s="1" t="s">
        <v>2393</v>
      </c>
      <c r="Z487" s="3" t="s">
        <v>2394</v>
      </c>
      <c r="AA487">
        <v>30</v>
      </c>
      <c r="AB487" s="1" t="s">
        <v>192</v>
      </c>
      <c r="AC487" t="s">
        <v>38</v>
      </c>
    </row>
    <row r="488" spans="1:29" x14ac:dyDescent="0.25">
      <c r="A488" s="1" t="s">
        <v>2395</v>
      </c>
      <c r="B488" t="s">
        <v>2396</v>
      </c>
      <c r="C488" t="s">
        <v>2280</v>
      </c>
      <c r="D488" t="str">
        <f>HYPERLINK("http://image.bazic.com/2332.jpg","CLICK HERE")</f>
        <v>CLICK HERE</v>
      </c>
      <c r="E488" s="6">
        <v>7.99</v>
      </c>
      <c r="F488" s="7">
        <v>3.75</v>
      </c>
      <c r="G488" s="4">
        <v>72</v>
      </c>
      <c r="H488" s="5">
        <v>12</v>
      </c>
      <c r="I488">
        <v>15.75</v>
      </c>
      <c r="J488">
        <v>11.75</v>
      </c>
      <c r="K488">
        <v>20.5</v>
      </c>
      <c r="L488">
        <v>2.1954799999999999</v>
      </c>
      <c r="M488">
        <v>32.880000000000003</v>
      </c>
      <c r="N488" s="4">
        <v>11</v>
      </c>
      <c r="O488">
        <v>5</v>
      </c>
      <c r="P488">
        <v>9.75</v>
      </c>
      <c r="Q488">
        <v>0.31032999999999999</v>
      </c>
      <c r="R488" s="5">
        <v>5.26</v>
      </c>
      <c r="S488">
        <v>4.5279999999999996</v>
      </c>
      <c r="T488">
        <v>1.496</v>
      </c>
      <c r="U488">
        <v>6.5</v>
      </c>
      <c r="V488">
        <v>2.5479999999999999E-2</v>
      </c>
      <c r="W488">
        <v>0.4</v>
      </c>
      <c r="X488" s="2" t="s">
        <v>2397</v>
      </c>
      <c r="Y488" s="1" t="s">
        <v>2398</v>
      </c>
      <c r="Z488" s="3" t="s">
        <v>2399</v>
      </c>
      <c r="AA488">
        <v>30</v>
      </c>
      <c r="AB488" s="1" t="s">
        <v>192</v>
      </c>
      <c r="AC488" t="s">
        <v>38</v>
      </c>
    </row>
    <row r="489" spans="1:29" x14ac:dyDescent="0.25">
      <c r="A489" s="1" t="s">
        <v>2400</v>
      </c>
      <c r="B489" t="s">
        <v>2401</v>
      </c>
      <c r="C489" t="s">
        <v>2280</v>
      </c>
      <c r="D489" t="str">
        <f>HYPERLINK("http://image.bazic.com/2333.jpg","CLICK HERE")</f>
        <v>CLICK HERE</v>
      </c>
      <c r="E489" s="6">
        <v>4.99</v>
      </c>
      <c r="F489" s="7">
        <v>2.25</v>
      </c>
      <c r="G489" s="4">
        <v>144</v>
      </c>
      <c r="H489" s="5">
        <v>24</v>
      </c>
      <c r="I489">
        <v>15.25</v>
      </c>
      <c r="J489">
        <v>12</v>
      </c>
      <c r="K489">
        <v>8.75</v>
      </c>
      <c r="L489">
        <v>0.92664999999999997</v>
      </c>
      <c r="M489">
        <v>18.239999999999998</v>
      </c>
      <c r="N489" s="4">
        <v>11.25</v>
      </c>
      <c r="O489">
        <v>5</v>
      </c>
      <c r="P489">
        <v>3.25</v>
      </c>
      <c r="Q489">
        <v>0.10579</v>
      </c>
      <c r="R489" s="5">
        <v>2.86</v>
      </c>
      <c r="S489">
        <v>2.4500000000000002</v>
      </c>
      <c r="T489">
        <v>0.5</v>
      </c>
      <c r="U489">
        <v>7</v>
      </c>
      <c r="V489">
        <v>4.64E-3</v>
      </c>
      <c r="W489">
        <v>0.12</v>
      </c>
      <c r="X489" s="2" t="s">
        <v>2402</v>
      </c>
      <c r="Y489" s="1" t="s">
        <v>2403</v>
      </c>
      <c r="Z489" s="3" t="s">
        <v>2404</v>
      </c>
      <c r="AA489">
        <v>64</v>
      </c>
      <c r="AB489" s="1" t="s">
        <v>192</v>
      </c>
      <c r="AC489" t="s">
        <v>38</v>
      </c>
    </row>
    <row r="490" spans="1:29" x14ac:dyDescent="0.25">
      <c r="A490" s="1" t="s">
        <v>2405</v>
      </c>
      <c r="B490" t="s">
        <v>2406</v>
      </c>
      <c r="C490" t="s">
        <v>2280</v>
      </c>
      <c r="D490" t="str">
        <f>HYPERLINK("http://image.bazic.com/2341.jpg","CLICK HERE")</f>
        <v>CLICK HERE</v>
      </c>
      <c r="E490" s="6">
        <v>2.99</v>
      </c>
      <c r="F490" s="7">
        <v>1.5</v>
      </c>
      <c r="G490" s="4">
        <v>144</v>
      </c>
      <c r="H490" s="5">
        <v>12</v>
      </c>
      <c r="I490">
        <v>13.25</v>
      </c>
      <c r="J490">
        <v>12.5</v>
      </c>
      <c r="K490">
        <v>14.25</v>
      </c>
      <c r="L490">
        <v>1.3658300000000001</v>
      </c>
      <c r="M490">
        <v>25.22</v>
      </c>
      <c r="N490" s="4">
        <v>6.25</v>
      </c>
      <c r="O490">
        <v>6</v>
      </c>
      <c r="P490">
        <v>4.25</v>
      </c>
      <c r="Q490">
        <v>9.2230000000000006E-2</v>
      </c>
      <c r="R490" s="5">
        <v>2</v>
      </c>
      <c r="S490">
        <v>2.7559999999999998</v>
      </c>
      <c r="T490">
        <v>0.59099999999999997</v>
      </c>
      <c r="U490">
        <v>6.625</v>
      </c>
      <c r="V490">
        <v>6.2500000000000003E-3</v>
      </c>
      <c r="W490">
        <v>0.16250000000000001</v>
      </c>
      <c r="X490" s="2" t="s">
        <v>2407</v>
      </c>
      <c r="Y490" s="1" t="s">
        <v>2408</v>
      </c>
      <c r="Z490" s="3" t="s">
        <v>2409</v>
      </c>
      <c r="AA490">
        <v>60</v>
      </c>
      <c r="AB490" s="1" t="s">
        <v>192</v>
      </c>
      <c r="AC490" t="s">
        <v>38</v>
      </c>
    </row>
    <row r="491" spans="1:29" x14ac:dyDescent="0.25">
      <c r="A491" s="1" t="s">
        <v>2410</v>
      </c>
      <c r="B491" t="s">
        <v>2411</v>
      </c>
      <c r="C491" t="s">
        <v>2280</v>
      </c>
      <c r="D491" t="str">
        <f>HYPERLINK("http://image.bazic.com/2343.jpg","CLICK HERE")</f>
        <v>CLICK HERE</v>
      </c>
      <c r="E491" s="6">
        <v>2.99</v>
      </c>
      <c r="F491" s="7">
        <v>1.05</v>
      </c>
      <c r="G491" s="4">
        <v>144</v>
      </c>
      <c r="H491" s="5">
        <v>24</v>
      </c>
      <c r="I491">
        <v>23</v>
      </c>
      <c r="J491">
        <v>12</v>
      </c>
      <c r="K491">
        <v>14.75</v>
      </c>
      <c r="L491">
        <v>2.3559000000000001</v>
      </c>
      <c r="M491">
        <v>24.46</v>
      </c>
      <c r="N491" s="4">
        <v>11.25</v>
      </c>
      <c r="O491">
        <v>7.5</v>
      </c>
      <c r="P491">
        <v>7</v>
      </c>
      <c r="Q491">
        <v>0.34179999999999999</v>
      </c>
      <c r="R491" s="5">
        <v>3.82</v>
      </c>
      <c r="S491">
        <v>4.75</v>
      </c>
      <c r="T491">
        <v>0.75</v>
      </c>
      <c r="U491">
        <v>7.5</v>
      </c>
      <c r="V491">
        <v>1.546E-2</v>
      </c>
      <c r="W491">
        <v>0.14000000000000001</v>
      </c>
      <c r="X491" s="2" t="s">
        <v>2412</v>
      </c>
      <c r="Y491" s="1" t="s">
        <v>2413</v>
      </c>
      <c r="Z491" s="3" t="s">
        <v>2414</v>
      </c>
      <c r="AA491">
        <v>30</v>
      </c>
      <c r="AB491" s="1" t="s">
        <v>192</v>
      </c>
      <c r="AC491" t="s">
        <v>38</v>
      </c>
    </row>
    <row r="492" spans="1:29" x14ac:dyDescent="0.25">
      <c r="A492" s="1" t="s">
        <v>2415</v>
      </c>
      <c r="B492" t="s">
        <v>2416</v>
      </c>
      <c r="C492" t="s">
        <v>2280</v>
      </c>
      <c r="D492" t="str">
        <f>HYPERLINK("http://image.bazic.com/2344.jpg","CLICK HERE")</f>
        <v>CLICK HERE</v>
      </c>
      <c r="E492" s="6">
        <v>2.99</v>
      </c>
      <c r="F492" s="7">
        <v>1.5</v>
      </c>
      <c r="G492" s="4">
        <v>144</v>
      </c>
      <c r="H492" s="5">
        <v>24</v>
      </c>
      <c r="I492">
        <v>19</v>
      </c>
      <c r="J492">
        <v>10.5</v>
      </c>
      <c r="K492">
        <v>19.75</v>
      </c>
      <c r="L492">
        <v>2.28016</v>
      </c>
      <c r="M492">
        <v>27.78</v>
      </c>
      <c r="N492" s="4">
        <v>9.75</v>
      </c>
      <c r="O492">
        <v>6</v>
      </c>
      <c r="P492">
        <v>9.5</v>
      </c>
      <c r="Q492">
        <v>0.32162000000000002</v>
      </c>
      <c r="R492" s="5">
        <v>4.38</v>
      </c>
      <c r="S492">
        <v>4.75</v>
      </c>
      <c r="T492">
        <v>0.75</v>
      </c>
      <c r="U492">
        <v>5.75</v>
      </c>
      <c r="V492">
        <v>1.1860000000000001E-2</v>
      </c>
      <c r="W492">
        <v>0.18</v>
      </c>
      <c r="X492" s="2" t="s">
        <v>2417</v>
      </c>
      <c r="Y492" s="1" t="s">
        <v>2418</v>
      </c>
      <c r="Z492" s="3" t="s">
        <v>2419</v>
      </c>
      <c r="AA492">
        <v>24</v>
      </c>
      <c r="AB492" s="1" t="s">
        <v>192</v>
      </c>
      <c r="AC492" t="s">
        <v>38</v>
      </c>
    </row>
    <row r="493" spans="1:29" x14ac:dyDescent="0.25">
      <c r="A493" s="1" t="s">
        <v>2420</v>
      </c>
      <c r="B493" t="s">
        <v>2421</v>
      </c>
      <c r="C493" t="s">
        <v>2280</v>
      </c>
      <c r="D493" t="str">
        <f>HYPERLINK("http://image.bazic.com/2345.jpg","CLICK HERE")</f>
        <v>CLICK HERE</v>
      </c>
      <c r="E493" s="6">
        <v>2.99</v>
      </c>
      <c r="F493" s="7">
        <v>1.05</v>
      </c>
      <c r="G493" s="4">
        <v>144</v>
      </c>
      <c r="H493" s="5">
        <v>24</v>
      </c>
      <c r="I493">
        <v>23.5</v>
      </c>
      <c r="J493">
        <v>12</v>
      </c>
      <c r="K493">
        <v>14.75</v>
      </c>
      <c r="L493">
        <v>2.4071199999999999</v>
      </c>
      <c r="M493">
        <v>24.26</v>
      </c>
      <c r="N493" s="4">
        <v>11.25</v>
      </c>
      <c r="O493">
        <v>7.5</v>
      </c>
      <c r="P493">
        <v>7</v>
      </c>
      <c r="Q493">
        <v>0.34179999999999999</v>
      </c>
      <c r="R493" s="5">
        <v>3.76</v>
      </c>
      <c r="S493">
        <v>4.75</v>
      </c>
      <c r="T493">
        <v>0.75</v>
      </c>
      <c r="U493">
        <v>7.25</v>
      </c>
      <c r="V493">
        <v>1.495E-2</v>
      </c>
      <c r="W493">
        <v>0.14000000000000001</v>
      </c>
      <c r="X493" s="2" t="s">
        <v>2422</v>
      </c>
      <c r="Y493" s="1" t="s">
        <v>2423</v>
      </c>
      <c r="Z493" s="3" t="s">
        <v>2424</v>
      </c>
      <c r="AA493">
        <v>24</v>
      </c>
      <c r="AB493" s="1" t="s">
        <v>192</v>
      </c>
      <c r="AC493" t="s">
        <v>38</v>
      </c>
    </row>
    <row r="494" spans="1:29" x14ac:dyDescent="0.25">
      <c r="A494" s="1" t="s">
        <v>2425</v>
      </c>
      <c r="B494" t="s">
        <v>2426</v>
      </c>
      <c r="C494" t="s">
        <v>2280</v>
      </c>
      <c r="D494" t="str">
        <f>HYPERLINK("http://image.bazic.com/2346.jpg","CLICK HERE")</f>
        <v>CLICK HERE</v>
      </c>
      <c r="E494" s="6">
        <v>2.99</v>
      </c>
      <c r="F494" s="7">
        <v>1.5</v>
      </c>
      <c r="G494" s="4">
        <v>144</v>
      </c>
      <c r="H494" s="5">
        <v>24</v>
      </c>
      <c r="I494">
        <v>19.25</v>
      </c>
      <c r="J494">
        <v>10.25</v>
      </c>
      <c r="K494">
        <v>20</v>
      </c>
      <c r="L494">
        <v>2.2837100000000001</v>
      </c>
      <c r="M494">
        <v>27.48</v>
      </c>
      <c r="N494" s="4">
        <v>9.5</v>
      </c>
      <c r="O494">
        <v>6.25</v>
      </c>
      <c r="P494">
        <v>9.5</v>
      </c>
      <c r="Q494">
        <v>0.32643</v>
      </c>
      <c r="R494" s="5">
        <v>4.32</v>
      </c>
      <c r="S494">
        <v>4.75</v>
      </c>
      <c r="T494">
        <v>0.75</v>
      </c>
      <c r="U494">
        <v>5.75</v>
      </c>
      <c r="V494">
        <v>1.1860000000000001E-2</v>
      </c>
      <c r="W494">
        <v>0.16</v>
      </c>
      <c r="X494" s="2" t="s">
        <v>2427</v>
      </c>
      <c r="Y494" s="1" t="s">
        <v>2428</v>
      </c>
      <c r="Z494" s="3" t="s">
        <v>2429</v>
      </c>
      <c r="AA494">
        <v>24</v>
      </c>
      <c r="AB494" s="1" t="s">
        <v>192</v>
      </c>
      <c r="AC494" t="s">
        <v>38</v>
      </c>
    </row>
    <row r="495" spans="1:29" x14ac:dyDescent="0.25">
      <c r="A495" s="1" t="s">
        <v>2430</v>
      </c>
      <c r="B495" t="s">
        <v>2431</v>
      </c>
      <c r="C495" t="s">
        <v>2280</v>
      </c>
      <c r="D495" t="str">
        <f>HYPERLINK("http://image.bazic.com/2347.jpg","CLICK HERE")</f>
        <v>CLICK HERE</v>
      </c>
      <c r="E495" s="6">
        <v>2.99</v>
      </c>
      <c r="F495" s="7">
        <v>1.5</v>
      </c>
      <c r="G495" s="4">
        <v>144</v>
      </c>
      <c r="H495" s="5">
        <v>12</v>
      </c>
      <c r="I495">
        <v>13.5</v>
      </c>
      <c r="J495">
        <v>12.5</v>
      </c>
      <c r="K495">
        <v>14.5</v>
      </c>
      <c r="L495">
        <v>1.4160200000000001</v>
      </c>
      <c r="M495">
        <v>25.68</v>
      </c>
      <c r="N495" s="4">
        <v>6.25</v>
      </c>
      <c r="O495">
        <v>6</v>
      </c>
      <c r="P495">
        <v>4.5</v>
      </c>
      <c r="Q495">
        <v>9.7659999999999997E-2</v>
      </c>
      <c r="R495" s="5">
        <v>2.04</v>
      </c>
      <c r="S495">
        <v>3</v>
      </c>
      <c r="T495">
        <v>0.625</v>
      </c>
      <c r="U495">
        <v>6.625</v>
      </c>
      <c r="V495">
        <v>7.1900000000000002E-3</v>
      </c>
      <c r="W495">
        <v>0.16</v>
      </c>
      <c r="X495" s="2" t="s">
        <v>2432</v>
      </c>
      <c r="Y495" s="1" t="s">
        <v>2433</v>
      </c>
      <c r="Z495" s="3" t="s">
        <v>2434</v>
      </c>
      <c r="AA495">
        <v>60</v>
      </c>
      <c r="AB495" s="1" t="s">
        <v>192</v>
      </c>
      <c r="AC495" t="s">
        <v>38</v>
      </c>
    </row>
    <row r="496" spans="1:29" x14ac:dyDescent="0.25">
      <c r="A496" s="1" t="s">
        <v>2435</v>
      </c>
      <c r="B496" t="s">
        <v>2436</v>
      </c>
      <c r="C496" t="s">
        <v>2280</v>
      </c>
      <c r="D496" t="str">
        <f>HYPERLINK("http://image.bazic.com/2348.jpg","CLICK HERE")</f>
        <v>CLICK HERE</v>
      </c>
      <c r="E496" s="6">
        <v>7.99</v>
      </c>
      <c r="F496" s="7">
        <v>3.75</v>
      </c>
      <c r="G496" s="4">
        <v>48</v>
      </c>
      <c r="H496" s="5">
        <v>12</v>
      </c>
      <c r="I496">
        <v>14.25</v>
      </c>
      <c r="J496">
        <v>12.75</v>
      </c>
      <c r="K496">
        <v>9.5</v>
      </c>
      <c r="L496">
        <v>0.99885999999999997</v>
      </c>
      <c r="M496">
        <v>19.64</v>
      </c>
      <c r="N496" s="4">
        <v>13.5</v>
      </c>
      <c r="O496">
        <v>6</v>
      </c>
      <c r="P496">
        <v>4.25</v>
      </c>
      <c r="Q496">
        <v>0.19922000000000001</v>
      </c>
      <c r="R496" s="5">
        <v>4.6399999999999997</v>
      </c>
      <c r="S496">
        <v>6.75</v>
      </c>
      <c r="T496">
        <v>0.625</v>
      </c>
      <c r="U496">
        <v>6.625</v>
      </c>
      <c r="V496">
        <v>1.617E-2</v>
      </c>
      <c r="W496">
        <v>0.36</v>
      </c>
      <c r="X496" s="2" t="s">
        <v>2437</v>
      </c>
      <c r="Y496" s="1" t="s">
        <v>2438</v>
      </c>
      <c r="Z496" s="3" t="s">
        <v>2439</v>
      </c>
      <c r="AA496">
        <v>63</v>
      </c>
      <c r="AB496" s="1" t="s">
        <v>192</v>
      </c>
      <c r="AC496" t="s">
        <v>38</v>
      </c>
    </row>
    <row r="497" spans="1:29" x14ac:dyDescent="0.25">
      <c r="A497" s="1" t="s">
        <v>2440</v>
      </c>
      <c r="B497" t="s">
        <v>2441</v>
      </c>
      <c r="C497" t="s">
        <v>2280</v>
      </c>
      <c r="D497" t="str">
        <f>HYPERLINK("http://image.bazic.com/2350.jpg","CLICK HERE")</f>
        <v>CLICK HERE</v>
      </c>
      <c r="E497" s="6">
        <v>3.99</v>
      </c>
      <c r="F497" s="7">
        <v>1.5</v>
      </c>
      <c r="G497" s="4">
        <v>144</v>
      </c>
      <c r="H497" s="5">
        <v>24</v>
      </c>
      <c r="I497">
        <v>20.5</v>
      </c>
      <c r="J497">
        <v>12.75</v>
      </c>
      <c r="K497">
        <v>15.5</v>
      </c>
      <c r="L497">
        <v>2.3445100000000001</v>
      </c>
      <c r="M497">
        <v>25.76</v>
      </c>
      <c r="N497" s="4">
        <v>11.75</v>
      </c>
      <c r="O497">
        <v>9.75</v>
      </c>
      <c r="P497">
        <v>4.75</v>
      </c>
      <c r="Q497">
        <v>0.31491000000000002</v>
      </c>
      <c r="R497" s="5">
        <v>4.0599999999999996</v>
      </c>
      <c r="S497">
        <v>4.5</v>
      </c>
      <c r="T497">
        <v>7.25</v>
      </c>
      <c r="U497">
        <v>0.75</v>
      </c>
      <c r="V497">
        <v>1.4160000000000001E-2</v>
      </c>
      <c r="W497">
        <v>0.16</v>
      </c>
      <c r="X497" s="2" t="s">
        <v>2442</v>
      </c>
      <c r="Y497" s="1" t="s">
        <v>2443</v>
      </c>
      <c r="Z497" s="3" t="s">
        <v>2444</v>
      </c>
      <c r="AA497">
        <v>28</v>
      </c>
      <c r="AC497" t="s">
        <v>38</v>
      </c>
    </row>
    <row r="498" spans="1:29" x14ac:dyDescent="0.25">
      <c r="A498" s="1" t="s">
        <v>2445</v>
      </c>
      <c r="B498" t="s">
        <v>2446</v>
      </c>
      <c r="C498" t="s">
        <v>2280</v>
      </c>
      <c r="D498" t="str">
        <f>HYPERLINK("http://image.bazic.com/2351.jpg","CLICK HERE")</f>
        <v>CLICK HERE</v>
      </c>
      <c r="E498" s="6">
        <v>3.99</v>
      </c>
      <c r="F498" s="7">
        <v>1.5</v>
      </c>
      <c r="G498" s="4">
        <v>144</v>
      </c>
      <c r="H498" s="5">
        <v>24</v>
      </c>
      <c r="I498">
        <v>20.5</v>
      </c>
      <c r="J498">
        <v>12.5</v>
      </c>
      <c r="K498">
        <v>15.25</v>
      </c>
      <c r="L498">
        <v>2.2614700000000001</v>
      </c>
      <c r="M498">
        <v>25.64</v>
      </c>
      <c r="N498" s="4">
        <v>11.75</v>
      </c>
      <c r="O498">
        <v>9.75</v>
      </c>
      <c r="P498">
        <v>4.75</v>
      </c>
      <c r="Q498">
        <v>0.31491000000000002</v>
      </c>
      <c r="R498" s="5">
        <v>4.04</v>
      </c>
      <c r="S498">
        <v>4.5</v>
      </c>
      <c r="T498">
        <v>7.25</v>
      </c>
      <c r="U498">
        <v>0.75</v>
      </c>
      <c r="V498">
        <v>1.4160000000000001E-2</v>
      </c>
      <c r="W498">
        <v>0.16</v>
      </c>
      <c r="X498" s="2" t="s">
        <v>2447</v>
      </c>
      <c r="Y498" s="1" t="s">
        <v>2448</v>
      </c>
      <c r="Z498" s="3" t="s">
        <v>2449</v>
      </c>
      <c r="AA498">
        <v>28</v>
      </c>
      <c r="AC498" t="s">
        <v>38</v>
      </c>
    </row>
    <row r="499" spans="1:29" x14ac:dyDescent="0.25">
      <c r="A499" s="1" t="s">
        <v>2450</v>
      </c>
      <c r="B499" t="s">
        <v>2451</v>
      </c>
      <c r="C499" t="s">
        <v>1758</v>
      </c>
      <c r="D499" t="str">
        <f>HYPERLINK("http://image.bazic.com/240.jpg","CLICK HERE")</f>
        <v>CLICK HERE</v>
      </c>
      <c r="E499" s="6">
        <v>2.99</v>
      </c>
      <c r="F499" s="7">
        <v>1.2</v>
      </c>
      <c r="G499" s="4">
        <v>144</v>
      </c>
      <c r="H499" s="5">
        <v>24</v>
      </c>
      <c r="I499">
        <v>25.25</v>
      </c>
      <c r="J499">
        <v>15.25</v>
      </c>
      <c r="K499">
        <v>17.25</v>
      </c>
      <c r="L499">
        <v>3.8439399999999999</v>
      </c>
      <c r="M499">
        <v>31.26</v>
      </c>
      <c r="N499" s="4">
        <v>14.25</v>
      </c>
      <c r="O499">
        <v>8.25</v>
      </c>
      <c r="P499">
        <v>8</v>
      </c>
      <c r="Q499">
        <v>0.54427000000000003</v>
      </c>
      <c r="R499" s="5">
        <v>4.92</v>
      </c>
      <c r="S499">
        <v>3.75</v>
      </c>
      <c r="T499">
        <v>2</v>
      </c>
      <c r="U499">
        <v>6</v>
      </c>
      <c r="V499">
        <v>2.6040000000000001E-2</v>
      </c>
      <c r="W499">
        <v>0.192</v>
      </c>
      <c r="X499" s="2" t="s">
        <v>2453</v>
      </c>
      <c r="Y499" s="1" t="s">
        <v>2454</v>
      </c>
      <c r="Z499" s="3" t="s">
        <v>2455</v>
      </c>
      <c r="AA499">
        <v>16</v>
      </c>
      <c r="AB499" s="1" t="s">
        <v>2452</v>
      </c>
      <c r="AC499" t="s">
        <v>38</v>
      </c>
    </row>
    <row r="500" spans="1:29" x14ac:dyDescent="0.25">
      <c r="A500" s="1" t="s">
        <v>2456</v>
      </c>
      <c r="B500" t="s">
        <v>2457</v>
      </c>
      <c r="C500" t="s">
        <v>2458</v>
      </c>
      <c r="D500" t="str">
        <f>HYPERLINK("http://image.bazic.com/2401.jpg","CLICK HERE")</f>
        <v>CLICK HERE</v>
      </c>
      <c r="E500" s="6">
        <v>4.99</v>
      </c>
      <c r="F500" s="7">
        <v>1.5</v>
      </c>
      <c r="G500" s="4">
        <v>24</v>
      </c>
      <c r="I500">
        <v>18.75</v>
      </c>
      <c r="J500">
        <v>10</v>
      </c>
      <c r="K500">
        <v>13.75</v>
      </c>
      <c r="L500">
        <v>1.49197</v>
      </c>
      <c r="M500">
        <v>25.9</v>
      </c>
      <c r="S500">
        <v>4.5279999999999996</v>
      </c>
      <c r="T500">
        <v>4.5279999999999996</v>
      </c>
      <c r="U500">
        <v>4.33</v>
      </c>
      <c r="V500">
        <v>5.1380000000000002E-2</v>
      </c>
      <c r="W500">
        <v>1.1000000000000001</v>
      </c>
      <c r="X500" s="2" t="s">
        <v>2460</v>
      </c>
      <c r="Z500" s="3" t="s">
        <v>2461</v>
      </c>
      <c r="AA500">
        <v>50</v>
      </c>
      <c r="AB500" s="1" t="s">
        <v>2459</v>
      </c>
      <c r="AC500" t="s">
        <v>38</v>
      </c>
    </row>
    <row r="501" spans="1:29" x14ac:dyDescent="0.25">
      <c r="A501" s="1" t="s">
        <v>2462</v>
      </c>
      <c r="B501" t="s">
        <v>2463</v>
      </c>
      <c r="C501" t="s">
        <v>2458</v>
      </c>
      <c r="D501" t="str">
        <f>HYPERLINK("http://image.bazic.com/2402.jpg","CLICK HERE")</f>
        <v>CLICK HERE</v>
      </c>
      <c r="E501" s="6">
        <v>2.99</v>
      </c>
      <c r="F501" s="7">
        <v>1.1499999999999999</v>
      </c>
      <c r="G501" s="4">
        <v>72</v>
      </c>
      <c r="H501" s="5">
        <v>24</v>
      </c>
      <c r="I501">
        <v>23.75</v>
      </c>
      <c r="J501">
        <v>14.75</v>
      </c>
      <c r="K501">
        <v>14.5</v>
      </c>
      <c r="L501">
        <v>2.93954</v>
      </c>
      <c r="M501">
        <v>30.66</v>
      </c>
      <c r="N501" s="4">
        <v>14.25</v>
      </c>
      <c r="O501">
        <v>13.75</v>
      </c>
      <c r="P501">
        <v>7.75</v>
      </c>
      <c r="Q501">
        <v>0.87877000000000005</v>
      </c>
      <c r="R501" s="5">
        <v>9.4</v>
      </c>
      <c r="S501">
        <v>7.3620000000000001</v>
      </c>
      <c r="T501">
        <v>1.1419999999999999</v>
      </c>
      <c r="U501">
        <v>10.196999999999999</v>
      </c>
      <c r="V501">
        <v>4.9610000000000001E-2</v>
      </c>
      <c r="W501">
        <v>0.35625000000000001</v>
      </c>
      <c r="X501" s="2" t="s">
        <v>2464</v>
      </c>
      <c r="Y501" s="1" t="s">
        <v>2465</v>
      </c>
      <c r="Z501" s="3" t="s">
        <v>2466</v>
      </c>
      <c r="AA501">
        <v>25</v>
      </c>
      <c r="AB501" s="1" t="s">
        <v>2459</v>
      </c>
      <c r="AC501" t="s">
        <v>38</v>
      </c>
    </row>
    <row r="502" spans="1:29" x14ac:dyDescent="0.25">
      <c r="A502" s="1" t="s">
        <v>2467</v>
      </c>
      <c r="B502" t="s">
        <v>2468</v>
      </c>
      <c r="C502" t="s">
        <v>2458</v>
      </c>
      <c r="D502" t="str">
        <f>HYPERLINK("http://image.bazic.com/2403.jpg","CLICK HERE")</f>
        <v>CLICK HERE</v>
      </c>
      <c r="E502" s="6">
        <v>1.99</v>
      </c>
      <c r="F502" s="7">
        <v>0.89</v>
      </c>
      <c r="G502" s="4">
        <v>72</v>
      </c>
      <c r="H502" s="5">
        <v>24</v>
      </c>
      <c r="I502">
        <v>24.25</v>
      </c>
      <c r="J502">
        <v>10.25</v>
      </c>
      <c r="K502">
        <v>8.25</v>
      </c>
      <c r="L502">
        <v>1.1867099999999999</v>
      </c>
      <c r="M502">
        <v>20.7</v>
      </c>
      <c r="N502" s="4">
        <v>9.25</v>
      </c>
      <c r="O502">
        <v>8</v>
      </c>
      <c r="P502">
        <v>7.25</v>
      </c>
      <c r="Q502">
        <v>0.31047999999999998</v>
      </c>
      <c r="R502" s="5">
        <v>6.54</v>
      </c>
      <c r="S502">
        <v>2.5</v>
      </c>
      <c r="T502">
        <v>1.88</v>
      </c>
      <c r="U502">
        <v>4.5</v>
      </c>
      <c r="V502">
        <v>1.2239999999999999E-2</v>
      </c>
      <c r="W502">
        <v>0.24</v>
      </c>
      <c r="X502" s="2" t="s">
        <v>2469</v>
      </c>
      <c r="Y502" s="1" t="s">
        <v>2470</v>
      </c>
      <c r="Z502" s="3" t="s">
        <v>2471</v>
      </c>
      <c r="AA502">
        <v>48</v>
      </c>
      <c r="AB502" s="1" t="s">
        <v>2459</v>
      </c>
      <c r="AC502" t="s">
        <v>38</v>
      </c>
    </row>
    <row r="503" spans="1:29" x14ac:dyDescent="0.25">
      <c r="A503" s="1" t="s">
        <v>2472</v>
      </c>
      <c r="B503" t="s">
        <v>2473</v>
      </c>
      <c r="C503" t="s">
        <v>2458</v>
      </c>
      <c r="D503" t="str">
        <f>HYPERLINK("http://image.bazic.com/2404.jpg","CLICK HERE")</f>
        <v>CLICK HERE</v>
      </c>
      <c r="E503" s="6">
        <v>1.99</v>
      </c>
      <c r="F503" s="7">
        <v>0.99</v>
      </c>
      <c r="G503" s="4">
        <v>72</v>
      </c>
      <c r="H503" s="5">
        <v>24</v>
      </c>
      <c r="I503">
        <v>24.25</v>
      </c>
      <c r="J503">
        <v>10.25</v>
      </c>
      <c r="K503">
        <v>8.25</v>
      </c>
      <c r="L503">
        <v>1.1867099999999999</v>
      </c>
      <c r="M503">
        <v>20.62</v>
      </c>
      <c r="N503" s="4">
        <v>9.5</v>
      </c>
      <c r="O503">
        <v>7.75</v>
      </c>
      <c r="P503">
        <v>7.25</v>
      </c>
      <c r="Q503">
        <v>0.30890000000000001</v>
      </c>
      <c r="R503" s="5">
        <v>6.48</v>
      </c>
      <c r="S503">
        <v>2.5</v>
      </c>
      <c r="T503">
        <v>1.88</v>
      </c>
      <c r="U503">
        <v>4.5</v>
      </c>
      <c r="V503">
        <v>1.2239999999999999E-2</v>
      </c>
      <c r="W503">
        <v>0.24</v>
      </c>
      <c r="X503" s="2" t="s">
        <v>2474</v>
      </c>
      <c r="Y503" s="1" t="s">
        <v>2475</v>
      </c>
      <c r="Z503" s="3" t="s">
        <v>2476</v>
      </c>
      <c r="AA503">
        <v>48</v>
      </c>
      <c r="AB503" s="1" t="s">
        <v>2459</v>
      </c>
      <c r="AC503" t="s">
        <v>38</v>
      </c>
    </row>
    <row r="504" spans="1:29" x14ac:dyDescent="0.25">
      <c r="A504" s="1" t="s">
        <v>2477</v>
      </c>
      <c r="B504" t="s">
        <v>2478</v>
      </c>
      <c r="C504" t="s">
        <v>2458</v>
      </c>
      <c r="D504" t="str">
        <f>HYPERLINK("http://image.bazic.com/2405.jpg","CLICK HERE")</f>
        <v>CLICK HERE</v>
      </c>
      <c r="E504" s="6">
        <v>1.99</v>
      </c>
      <c r="F504" s="7">
        <v>0.89</v>
      </c>
      <c r="G504" s="4">
        <v>24</v>
      </c>
      <c r="I504">
        <v>9.75</v>
      </c>
      <c r="J504">
        <v>5.75</v>
      </c>
      <c r="K504">
        <v>7</v>
      </c>
      <c r="L504">
        <v>0.22711000000000001</v>
      </c>
      <c r="M504">
        <v>14.9</v>
      </c>
      <c r="S504">
        <v>4.7240000000000002</v>
      </c>
      <c r="T504">
        <v>0.78700000000000003</v>
      </c>
      <c r="U504">
        <v>4.3310000000000004</v>
      </c>
      <c r="V504">
        <v>9.3200000000000002E-3</v>
      </c>
      <c r="W504">
        <v>0.6</v>
      </c>
      <c r="X504" s="2" t="s">
        <v>2479</v>
      </c>
      <c r="Z504" s="3" t="s">
        <v>2480</v>
      </c>
      <c r="AA504">
        <v>150</v>
      </c>
      <c r="AB504" s="1" t="s">
        <v>2459</v>
      </c>
      <c r="AC504" t="s">
        <v>38</v>
      </c>
    </row>
    <row r="505" spans="1:29" x14ac:dyDescent="0.25">
      <c r="A505" s="1" t="s">
        <v>2481</v>
      </c>
      <c r="B505" t="s">
        <v>2482</v>
      </c>
      <c r="C505" t="s">
        <v>2458</v>
      </c>
      <c r="D505" t="str">
        <f>HYPERLINK("http://image.bazic.com/2406.jpg","CLICK HERE")</f>
        <v>CLICK HERE</v>
      </c>
      <c r="E505" s="6">
        <v>2.99</v>
      </c>
      <c r="F505" s="7">
        <v>0.99</v>
      </c>
      <c r="G505" s="4">
        <v>24</v>
      </c>
      <c r="I505">
        <v>10</v>
      </c>
      <c r="J505">
        <v>6</v>
      </c>
      <c r="K505">
        <v>7.25</v>
      </c>
      <c r="L505">
        <v>0.25174000000000002</v>
      </c>
      <c r="M505">
        <v>14.9</v>
      </c>
      <c r="S505">
        <v>4.7240000000000002</v>
      </c>
      <c r="T505">
        <v>0.78700000000000003</v>
      </c>
      <c r="U505">
        <v>4.3310000000000004</v>
      </c>
      <c r="V505">
        <v>9.3200000000000002E-3</v>
      </c>
      <c r="W505">
        <v>0.6</v>
      </c>
      <c r="X505" s="2" t="s">
        <v>2483</v>
      </c>
      <c r="Z505" s="3" t="s">
        <v>2484</v>
      </c>
      <c r="AA505">
        <v>150</v>
      </c>
      <c r="AB505" s="1" t="s">
        <v>2459</v>
      </c>
      <c r="AC505" t="s">
        <v>38</v>
      </c>
    </row>
    <row r="506" spans="1:29" x14ac:dyDescent="0.25">
      <c r="A506" s="1" t="s">
        <v>2485</v>
      </c>
      <c r="B506" t="s">
        <v>2486</v>
      </c>
      <c r="C506" t="s">
        <v>2458</v>
      </c>
      <c r="D506" t="str">
        <f>HYPERLINK("http://image.bazic.com/2409.jpg","CLICK HERE")</f>
        <v>CLICK HERE</v>
      </c>
      <c r="E506" s="6">
        <v>2.99</v>
      </c>
      <c r="F506" s="7">
        <v>1.05</v>
      </c>
      <c r="G506" s="4">
        <v>24</v>
      </c>
      <c r="I506">
        <v>14</v>
      </c>
      <c r="J506">
        <v>11.5</v>
      </c>
      <c r="K506">
        <v>5</v>
      </c>
      <c r="L506">
        <v>0.46586</v>
      </c>
      <c r="M506">
        <v>9.84</v>
      </c>
      <c r="S506">
        <v>4.25</v>
      </c>
      <c r="T506">
        <v>1.75</v>
      </c>
      <c r="U506">
        <v>3.125</v>
      </c>
      <c r="V506">
        <v>1.345E-2</v>
      </c>
      <c r="W506">
        <v>0.36</v>
      </c>
      <c r="X506" s="2" t="s">
        <v>2487</v>
      </c>
      <c r="Z506" s="3" t="s">
        <v>2488</v>
      </c>
      <c r="AA506">
        <v>143</v>
      </c>
      <c r="AB506" s="1" t="s">
        <v>2459</v>
      </c>
      <c r="AC506" t="s">
        <v>38</v>
      </c>
    </row>
    <row r="507" spans="1:29" x14ac:dyDescent="0.25">
      <c r="A507" s="1" t="s">
        <v>2489</v>
      </c>
      <c r="B507" t="s">
        <v>2490</v>
      </c>
      <c r="C507" t="s">
        <v>2458</v>
      </c>
      <c r="D507" t="str">
        <f>HYPERLINK("http://image.bazic.com/2410.jpg","CLICK HERE")</f>
        <v>CLICK HERE</v>
      </c>
      <c r="E507" s="6">
        <v>2.99</v>
      </c>
      <c r="F507" s="7">
        <v>1.05</v>
      </c>
      <c r="G507" s="4">
        <v>72</v>
      </c>
      <c r="H507" s="5">
        <v>24</v>
      </c>
      <c r="I507">
        <v>19.25</v>
      </c>
      <c r="J507">
        <v>14.75</v>
      </c>
      <c r="K507">
        <v>10.25</v>
      </c>
      <c r="L507">
        <v>1.68424</v>
      </c>
      <c r="M507">
        <v>38.46</v>
      </c>
      <c r="N507" s="4">
        <v>14</v>
      </c>
      <c r="O507">
        <v>9.25</v>
      </c>
      <c r="P507">
        <v>6.25</v>
      </c>
      <c r="Q507">
        <v>0.46838999999999997</v>
      </c>
      <c r="R507" s="5">
        <v>12.36</v>
      </c>
      <c r="S507">
        <v>5.625</v>
      </c>
      <c r="T507">
        <v>1</v>
      </c>
      <c r="U507">
        <v>5.5</v>
      </c>
      <c r="V507">
        <v>1.7899999999999999E-2</v>
      </c>
      <c r="W507">
        <v>0.48</v>
      </c>
      <c r="X507" s="2" t="s">
        <v>2491</v>
      </c>
      <c r="Y507" s="1" t="s">
        <v>2492</v>
      </c>
      <c r="Z507" s="3" t="s">
        <v>2493</v>
      </c>
      <c r="AA507">
        <v>36</v>
      </c>
      <c r="AB507" s="1" t="s">
        <v>2459</v>
      </c>
      <c r="AC507" t="s">
        <v>38</v>
      </c>
    </row>
    <row r="508" spans="1:29" x14ac:dyDescent="0.25">
      <c r="A508" s="1" t="s">
        <v>2494</v>
      </c>
      <c r="B508" t="s">
        <v>2495</v>
      </c>
      <c r="C508" t="s">
        <v>1758</v>
      </c>
      <c r="D508" t="str">
        <f>HYPERLINK("http://image.bazic.com/250.jpg","CLICK HERE")</f>
        <v>CLICK HERE</v>
      </c>
      <c r="E508" s="6">
        <v>1.99</v>
      </c>
      <c r="F508" s="7">
        <v>0.89</v>
      </c>
      <c r="G508" s="4">
        <v>144</v>
      </c>
      <c r="H508" s="5">
        <v>24</v>
      </c>
      <c r="I508">
        <v>16.5</v>
      </c>
      <c r="J508">
        <v>11</v>
      </c>
      <c r="K508">
        <v>9.75</v>
      </c>
      <c r="L508">
        <v>1.0240899999999999</v>
      </c>
      <c r="M508">
        <v>11.96</v>
      </c>
      <c r="N508" s="4">
        <v>10.25</v>
      </c>
      <c r="O508">
        <v>8</v>
      </c>
      <c r="P508">
        <v>3</v>
      </c>
      <c r="Q508">
        <v>0.14235999999999999</v>
      </c>
      <c r="R508" s="5">
        <v>1.84</v>
      </c>
      <c r="S508">
        <v>3.625</v>
      </c>
      <c r="T508">
        <v>0.625</v>
      </c>
      <c r="U508">
        <v>4.0625</v>
      </c>
      <c r="V508">
        <v>5.3299999999999997E-3</v>
      </c>
      <c r="W508">
        <v>6.8000000000000005E-2</v>
      </c>
      <c r="X508" s="2" t="s">
        <v>2496</v>
      </c>
      <c r="Y508" s="1" t="s">
        <v>2497</v>
      </c>
      <c r="Z508" s="3" t="s">
        <v>2498</v>
      </c>
      <c r="AA508">
        <v>60</v>
      </c>
      <c r="AB508" s="1" t="s">
        <v>1886</v>
      </c>
      <c r="AC508" t="s">
        <v>38</v>
      </c>
    </row>
    <row r="509" spans="1:29" x14ac:dyDescent="0.25">
      <c r="A509" s="1" t="s">
        <v>2499</v>
      </c>
      <c r="B509" t="s">
        <v>2500</v>
      </c>
      <c r="C509" t="s">
        <v>2501</v>
      </c>
      <c r="D509" t="str">
        <f>HYPERLINK("http://image.bazic.com/2501.jpg","CLICK HERE")</f>
        <v>CLICK HERE</v>
      </c>
      <c r="E509" s="6">
        <v>2.99</v>
      </c>
      <c r="F509" s="7">
        <v>0.89</v>
      </c>
      <c r="G509" s="4">
        <v>72</v>
      </c>
      <c r="H509" s="5">
        <v>24</v>
      </c>
      <c r="I509">
        <v>9.25</v>
      </c>
      <c r="J509">
        <v>9</v>
      </c>
      <c r="K509">
        <v>12.75</v>
      </c>
      <c r="L509">
        <v>0.61426000000000003</v>
      </c>
      <c r="M509">
        <v>15.78</v>
      </c>
      <c r="N509" s="4">
        <v>8.75</v>
      </c>
      <c r="O509">
        <v>8.25</v>
      </c>
      <c r="P509">
        <v>4</v>
      </c>
      <c r="Q509">
        <v>0.1671</v>
      </c>
      <c r="R509" s="5">
        <v>5.04</v>
      </c>
      <c r="S509">
        <v>3.9369999999999998</v>
      </c>
      <c r="T509">
        <v>0.63</v>
      </c>
      <c r="U509">
        <v>5.1970000000000001</v>
      </c>
      <c r="V509">
        <v>7.4599999999999996E-3</v>
      </c>
      <c r="W509">
        <v>0.2</v>
      </c>
      <c r="X509" s="2" t="s">
        <v>2502</v>
      </c>
      <c r="Y509" s="1" t="s">
        <v>2503</v>
      </c>
      <c r="Z509" s="3" t="s">
        <v>2504</v>
      </c>
      <c r="AA509">
        <v>100</v>
      </c>
      <c r="AB509" s="1" t="s">
        <v>2459</v>
      </c>
      <c r="AC509" t="s">
        <v>38</v>
      </c>
    </row>
    <row r="510" spans="1:29" x14ac:dyDescent="0.25">
      <c r="A510" s="1" t="s">
        <v>2505</v>
      </c>
      <c r="B510" t="s">
        <v>2506</v>
      </c>
      <c r="C510" t="s">
        <v>2501</v>
      </c>
      <c r="D510" t="str">
        <f>HYPERLINK("http://image.bazic.com/2505.jpg","CLICK HERE")</f>
        <v>CLICK HERE</v>
      </c>
      <c r="E510" s="6">
        <v>2.99</v>
      </c>
      <c r="F510" s="7">
        <v>1.2</v>
      </c>
      <c r="G510" s="4">
        <v>144</v>
      </c>
      <c r="H510" s="5">
        <v>24</v>
      </c>
      <c r="I510">
        <v>19</v>
      </c>
      <c r="J510">
        <v>9.75</v>
      </c>
      <c r="K510">
        <v>11.75</v>
      </c>
      <c r="L510">
        <v>1.25966</v>
      </c>
      <c r="M510">
        <v>23.14</v>
      </c>
      <c r="N510" s="4">
        <v>9.5</v>
      </c>
      <c r="O510">
        <v>6.25</v>
      </c>
      <c r="P510">
        <v>5.5</v>
      </c>
      <c r="Q510">
        <v>0.18898000000000001</v>
      </c>
      <c r="R510" s="5">
        <v>3.68</v>
      </c>
      <c r="S510">
        <v>5.2759999999999998</v>
      </c>
      <c r="T510">
        <v>0.39400000000000002</v>
      </c>
      <c r="U510">
        <v>6.8109999999999999</v>
      </c>
      <c r="V510">
        <v>8.1899999999999994E-3</v>
      </c>
      <c r="W510">
        <v>0.14000000000000001</v>
      </c>
      <c r="X510" s="2" t="s">
        <v>2507</v>
      </c>
      <c r="Y510" s="1" t="s">
        <v>2508</v>
      </c>
      <c r="Z510" s="3" t="s">
        <v>2509</v>
      </c>
      <c r="AA510">
        <v>54</v>
      </c>
      <c r="AB510" s="1" t="s">
        <v>2459</v>
      </c>
      <c r="AC510" t="s">
        <v>38</v>
      </c>
    </row>
    <row r="511" spans="1:29" x14ac:dyDescent="0.25">
      <c r="A511" s="1" t="s">
        <v>2510</v>
      </c>
      <c r="B511" t="s">
        <v>2511</v>
      </c>
      <c r="C511" t="s">
        <v>2501</v>
      </c>
      <c r="D511" t="str">
        <f>HYPERLINK("http://image.bazic.com/2506.jpg","CLICK HERE")</f>
        <v>CLICK HERE</v>
      </c>
      <c r="E511" s="6">
        <v>2.99</v>
      </c>
      <c r="F511" s="7">
        <v>1.2</v>
      </c>
      <c r="G511" s="4">
        <v>144</v>
      </c>
      <c r="H511" s="5">
        <v>24</v>
      </c>
      <c r="I511">
        <v>16.25</v>
      </c>
      <c r="J511">
        <v>9</v>
      </c>
      <c r="K511">
        <v>17.5</v>
      </c>
      <c r="L511">
        <v>1.48112</v>
      </c>
      <c r="M511">
        <v>29.46</v>
      </c>
      <c r="N511" s="4">
        <v>8</v>
      </c>
      <c r="O511">
        <v>8</v>
      </c>
      <c r="P511">
        <v>5.5</v>
      </c>
      <c r="Q511">
        <v>0.20369999999999999</v>
      </c>
      <c r="R511" s="5">
        <v>4.76</v>
      </c>
      <c r="S511">
        <v>3.75</v>
      </c>
      <c r="T511">
        <v>0.375</v>
      </c>
      <c r="U511">
        <v>9</v>
      </c>
      <c r="V511">
        <v>7.3299999999999997E-3</v>
      </c>
      <c r="W511">
        <v>0.2</v>
      </c>
      <c r="X511" s="2" t="s">
        <v>2512</v>
      </c>
      <c r="Y511" s="1" t="s">
        <v>2513</v>
      </c>
      <c r="Z511" s="3" t="s">
        <v>2514</v>
      </c>
      <c r="AA511">
        <v>40</v>
      </c>
      <c r="AB511" s="1" t="s">
        <v>2459</v>
      </c>
      <c r="AC511" t="s">
        <v>38</v>
      </c>
    </row>
    <row r="512" spans="1:29" x14ac:dyDescent="0.25">
      <c r="A512" s="1" t="s">
        <v>2515</v>
      </c>
      <c r="B512" t="s">
        <v>2516</v>
      </c>
      <c r="C512" t="s">
        <v>2501</v>
      </c>
      <c r="D512" t="str">
        <f>HYPERLINK("http://image.bazic.com/2507.jpg","CLICK HERE")</f>
        <v>CLICK HERE</v>
      </c>
      <c r="E512" s="6">
        <v>4.99</v>
      </c>
      <c r="F512" s="7">
        <v>1.95</v>
      </c>
      <c r="G512" s="4">
        <v>144</v>
      </c>
      <c r="H512" s="5">
        <v>12</v>
      </c>
      <c r="I512">
        <v>16.5</v>
      </c>
      <c r="J512">
        <v>12.5</v>
      </c>
      <c r="K512">
        <v>17.5</v>
      </c>
      <c r="L512">
        <v>2.0887600000000002</v>
      </c>
      <c r="M512">
        <v>42.52</v>
      </c>
      <c r="N512" s="4">
        <v>8</v>
      </c>
      <c r="O512">
        <v>6</v>
      </c>
      <c r="P512">
        <v>5.75</v>
      </c>
      <c r="Q512">
        <v>0.15972</v>
      </c>
      <c r="R512" s="5">
        <v>3.54</v>
      </c>
      <c r="S512">
        <v>5.4720000000000004</v>
      </c>
      <c r="T512">
        <v>0.39400000000000002</v>
      </c>
      <c r="U512">
        <v>8.75</v>
      </c>
      <c r="V512">
        <v>1.0919999999999999E-2</v>
      </c>
      <c r="W512">
        <v>0.27500000000000002</v>
      </c>
      <c r="X512" s="2" t="s">
        <v>2517</v>
      </c>
      <c r="Y512" s="1" t="s">
        <v>2518</v>
      </c>
      <c r="Z512" s="3" t="s">
        <v>2519</v>
      </c>
      <c r="AA512">
        <v>32</v>
      </c>
      <c r="AB512" s="1" t="s">
        <v>2459</v>
      </c>
      <c r="AC512" t="s">
        <v>38</v>
      </c>
    </row>
    <row r="513" spans="1:29" x14ac:dyDescent="0.25">
      <c r="A513" s="1" t="s">
        <v>2520</v>
      </c>
      <c r="B513" t="s">
        <v>2521</v>
      </c>
      <c r="C513" t="s">
        <v>1758</v>
      </c>
      <c r="D513" t="str">
        <f>HYPERLINK("http://image.bazic.com/251.jpg","CLICK HERE")</f>
        <v>CLICK HERE</v>
      </c>
      <c r="E513" s="6">
        <v>2.99</v>
      </c>
      <c r="F513" s="7">
        <v>1.05</v>
      </c>
      <c r="G513" s="4">
        <v>144</v>
      </c>
      <c r="H513" s="5">
        <v>24</v>
      </c>
      <c r="I513">
        <v>16.5</v>
      </c>
      <c r="J513">
        <v>11</v>
      </c>
      <c r="K513">
        <v>11.25</v>
      </c>
      <c r="L513">
        <v>1.18164</v>
      </c>
      <c r="M513">
        <v>18</v>
      </c>
      <c r="N513" s="4">
        <v>10.25</v>
      </c>
      <c r="O513">
        <v>8</v>
      </c>
      <c r="P513">
        <v>3.5</v>
      </c>
      <c r="Q513">
        <v>0.16608999999999999</v>
      </c>
      <c r="R513" s="5">
        <v>2.9</v>
      </c>
      <c r="S513">
        <v>3.625</v>
      </c>
      <c r="T513">
        <v>1</v>
      </c>
      <c r="U513">
        <v>4.1875</v>
      </c>
      <c r="V513">
        <v>8.7799999999999996E-3</v>
      </c>
      <c r="W513">
        <v>0.1</v>
      </c>
      <c r="X513" s="2" t="s">
        <v>2522</v>
      </c>
      <c r="Y513" s="1" t="s">
        <v>2523</v>
      </c>
      <c r="Z513" s="3" t="s">
        <v>2524</v>
      </c>
      <c r="AA513">
        <v>60</v>
      </c>
      <c r="AB513" s="1" t="s">
        <v>1841</v>
      </c>
      <c r="AC513" t="s">
        <v>38</v>
      </c>
    </row>
    <row r="514" spans="1:29" x14ac:dyDescent="0.25">
      <c r="A514" s="1" t="s">
        <v>2525</v>
      </c>
      <c r="B514" t="s">
        <v>2526</v>
      </c>
      <c r="C514" t="s">
        <v>2501</v>
      </c>
      <c r="D514" t="str">
        <f>HYPERLINK("http://image.bazic.com/2510.jpg","CLICK HERE")</f>
        <v>CLICK HERE</v>
      </c>
      <c r="E514" s="6">
        <v>3.99</v>
      </c>
      <c r="F514" s="7">
        <v>1.5</v>
      </c>
      <c r="G514" s="4">
        <v>24</v>
      </c>
      <c r="I514">
        <v>10</v>
      </c>
      <c r="J514">
        <v>9.75</v>
      </c>
      <c r="K514">
        <v>8.75</v>
      </c>
      <c r="L514">
        <v>0.49370999999999998</v>
      </c>
      <c r="M514">
        <v>15.28</v>
      </c>
      <c r="S514">
        <v>3.875</v>
      </c>
      <c r="T514">
        <v>1.44</v>
      </c>
      <c r="U514">
        <v>5.75</v>
      </c>
      <c r="V514">
        <v>1.857E-2</v>
      </c>
      <c r="W514">
        <v>0.6</v>
      </c>
      <c r="X514" s="2" t="s">
        <v>2527</v>
      </c>
      <c r="Z514" s="3" t="s">
        <v>2528</v>
      </c>
      <c r="AA514">
        <v>95</v>
      </c>
      <c r="AB514" s="1" t="s">
        <v>2459</v>
      </c>
      <c r="AC514" t="s">
        <v>38</v>
      </c>
    </row>
    <row r="515" spans="1:29" x14ac:dyDescent="0.25">
      <c r="A515" s="1" t="s">
        <v>2529</v>
      </c>
      <c r="B515" t="s">
        <v>2530</v>
      </c>
      <c r="C515" t="s">
        <v>2501</v>
      </c>
      <c r="D515" t="str">
        <f>HYPERLINK("http://image.bazic.com/2511.jpg","CLICK HERE")</f>
        <v>CLICK HERE</v>
      </c>
      <c r="E515" s="6">
        <v>1.99</v>
      </c>
      <c r="F515" s="7">
        <v>0.75</v>
      </c>
      <c r="G515" s="4">
        <v>72</v>
      </c>
      <c r="H515" s="5">
        <v>24</v>
      </c>
      <c r="I515">
        <v>17.75</v>
      </c>
      <c r="J515">
        <v>8.5</v>
      </c>
      <c r="K515">
        <v>7.75</v>
      </c>
      <c r="L515">
        <v>0.67666999999999999</v>
      </c>
      <c r="M515">
        <v>20.72</v>
      </c>
      <c r="N515" s="4">
        <v>7.75</v>
      </c>
      <c r="O515">
        <v>5.75</v>
      </c>
      <c r="P515">
        <v>6.75</v>
      </c>
      <c r="Q515">
        <v>0.17407</v>
      </c>
      <c r="R515" s="5">
        <v>6.62</v>
      </c>
      <c r="S515">
        <v>2.6379999999999999</v>
      </c>
      <c r="T515">
        <v>0.98399999999999999</v>
      </c>
      <c r="U515">
        <v>4.4089999999999998</v>
      </c>
      <c r="V515">
        <v>6.62E-3</v>
      </c>
      <c r="W515">
        <v>0.26</v>
      </c>
      <c r="X515" s="2" t="s">
        <v>2531</v>
      </c>
      <c r="Y515" s="1" t="s">
        <v>2532</v>
      </c>
      <c r="Z515" s="3" t="s">
        <v>2533</v>
      </c>
      <c r="AA515">
        <v>60</v>
      </c>
      <c r="AB515" s="1" t="s">
        <v>2459</v>
      </c>
      <c r="AC515" t="s">
        <v>38</v>
      </c>
    </row>
    <row r="516" spans="1:29" x14ac:dyDescent="0.25">
      <c r="A516" s="1" t="s">
        <v>2534</v>
      </c>
      <c r="B516" t="s">
        <v>2535</v>
      </c>
      <c r="C516" t="s">
        <v>2501</v>
      </c>
      <c r="D516" t="str">
        <f>HYPERLINK("http://image.bazic.com/2512.jpg","CLICK HERE")</f>
        <v>CLICK HERE</v>
      </c>
      <c r="E516" s="6">
        <v>2.99</v>
      </c>
      <c r="F516" s="7">
        <v>0.89</v>
      </c>
      <c r="G516" s="4">
        <v>72</v>
      </c>
      <c r="H516" s="5">
        <v>24</v>
      </c>
      <c r="I516">
        <v>11.5</v>
      </c>
      <c r="J516">
        <v>10.25</v>
      </c>
      <c r="K516">
        <v>13.75</v>
      </c>
      <c r="L516">
        <v>0.93794999999999995</v>
      </c>
      <c r="M516">
        <v>31.8</v>
      </c>
      <c r="N516" s="4">
        <v>10.75</v>
      </c>
      <c r="O516">
        <v>9.5</v>
      </c>
      <c r="P516">
        <v>4.25</v>
      </c>
      <c r="Q516">
        <v>0.25118000000000001</v>
      </c>
      <c r="R516" s="5">
        <v>10.28</v>
      </c>
      <c r="S516">
        <v>4</v>
      </c>
      <c r="T516">
        <v>0.5</v>
      </c>
      <c r="U516">
        <v>6.25</v>
      </c>
      <c r="V516">
        <v>7.2300000000000003E-3</v>
      </c>
      <c r="W516">
        <v>0.42</v>
      </c>
      <c r="X516" s="2" t="s">
        <v>2536</v>
      </c>
      <c r="Y516" s="1" t="s">
        <v>2537</v>
      </c>
      <c r="Z516" s="3" t="s">
        <v>2538</v>
      </c>
      <c r="AA516">
        <v>60</v>
      </c>
      <c r="AB516" s="1" t="s">
        <v>2459</v>
      </c>
      <c r="AC516" t="s">
        <v>38</v>
      </c>
    </row>
    <row r="517" spans="1:29" x14ac:dyDescent="0.25">
      <c r="A517" s="1" t="s">
        <v>2539</v>
      </c>
      <c r="B517" t="s">
        <v>2540</v>
      </c>
      <c r="C517" t="s">
        <v>2501</v>
      </c>
      <c r="D517" t="str">
        <f>HYPERLINK("http://image.bazic.com/2515.jpg","CLICK HERE")</f>
        <v>CLICK HERE</v>
      </c>
      <c r="E517" s="6">
        <v>5.99</v>
      </c>
      <c r="F517" s="7">
        <v>2.25</v>
      </c>
      <c r="G517" s="4">
        <v>24</v>
      </c>
      <c r="I517">
        <v>22.5</v>
      </c>
      <c r="J517">
        <v>9.75</v>
      </c>
      <c r="K517">
        <v>5.75</v>
      </c>
      <c r="L517">
        <v>0.72997999999999996</v>
      </c>
      <c r="M517">
        <v>19.96</v>
      </c>
      <c r="S517">
        <v>5.5119999999999996</v>
      </c>
      <c r="T517">
        <v>1.4570000000000001</v>
      </c>
      <c r="U517">
        <v>6.4960000000000004</v>
      </c>
      <c r="V517">
        <v>3.0190000000000002E-2</v>
      </c>
      <c r="W517">
        <v>0.78</v>
      </c>
      <c r="X517" s="2" t="s">
        <v>2541</v>
      </c>
      <c r="Z517" s="3" t="s">
        <v>2542</v>
      </c>
      <c r="AA517">
        <v>63</v>
      </c>
      <c r="AB517" s="1" t="s">
        <v>2459</v>
      </c>
      <c r="AC517" t="s">
        <v>38</v>
      </c>
    </row>
    <row r="518" spans="1:29" x14ac:dyDescent="0.25">
      <c r="A518" s="1" t="s">
        <v>2543</v>
      </c>
      <c r="B518" t="s">
        <v>2544</v>
      </c>
      <c r="C518" t="s">
        <v>2501</v>
      </c>
      <c r="D518" t="str">
        <f>HYPERLINK("http://image.bazic.com/2516.jpg","CLICK HERE")</f>
        <v>CLICK HERE</v>
      </c>
      <c r="E518" s="6">
        <v>0.99</v>
      </c>
      <c r="F518" s="7">
        <v>0.28999999999999998</v>
      </c>
      <c r="G518" s="4">
        <v>144</v>
      </c>
      <c r="H518" s="5">
        <v>24</v>
      </c>
      <c r="I518">
        <v>10.75</v>
      </c>
      <c r="J518">
        <v>8.25</v>
      </c>
      <c r="K518">
        <v>9.5</v>
      </c>
      <c r="L518">
        <v>0.48758000000000001</v>
      </c>
      <c r="M518">
        <v>16.32</v>
      </c>
      <c r="N518" s="4">
        <v>7.75</v>
      </c>
      <c r="O518">
        <v>5.25</v>
      </c>
      <c r="P518">
        <v>2.75</v>
      </c>
      <c r="Q518">
        <v>6.4750000000000002E-2</v>
      </c>
      <c r="R518" s="5">
        <v>2.62</v>
      </c>
      <c r="S518">
        <v>2.6379999999999999</v>
      </c>
      <c r="T518">
        <v>0.39400000000000002</v>
      </c>
      <c r="U518">
        <v>4.2910000000000004</v>
      </c>
      <c r="V518">
        <v>2.5799999999999998E-3</v>
      </c>
      <c r="W518">
        <v>0.1</v>
      </c>
      <c r="X518" s="2" t="s">
        <v>2545</v>
      </c>
      <c r="Y518" s="1" t="s">
        <v>2546</v>
      </c>
      <c r="Z518" s="3" t="s">
        <v>2547</v>
      </c>
      <c r="AA518">
        <v>85</v>
      </c>
      <c r="AB518" s="1" t="s">
        <v>2459</v>
      </c>
      <c r="AC518" t="s">
        <v>38</v>
      </c>
    </row>
    <row r="519" spans="1:29" x14ac:dyDescent="0.25">
      <c r="A519" s="1" t="s">
        <v>2548</v>
      </c>
      <c r="B519" t="s">
        <v>2549</v>
      </c>
      <c r="C519" t="s">
        <v>2501</v>
      </c>
      <c r="D519" t="str">
        <f>HYPERLINK("http://image.bazic.com/2517.jpg","CLICK HERE")</f>
        <v>CLICK HERE</v>
      </c>
      <c r="E519" s="6">
        <v>1.99</v>
      </c>
      <c r="F519" s="7">
        <v>0.59</v>
      </c>
      <c r="G519" s="4">
        <v>144</v>
      </c>
      <c r="H519" s="5">
        <v>24</v>
      </c>
      <c r="I519">
        <v>15.75</v>
      </c>
      <c r="J519">
        <v>9.75</v>
      </c>
      <c r="K519">
        <v>9.5</v>
      </c>
      <c r="L519">
        <v>0.84423999999999999</v>
      </c>
      <c r="M519">
        <v>30.1</v>
      </c>
      <c r="N519" s="4">
        <v>9</v>
      </c>
      <c r="O519">
        <v>7.5</v>
      </c>
      <c r="P519">
        <v>3</v>
      </c>
      <c r="Q519">
        <v>0.11719</v>
      </c>
      <c r="R519" s="5">
        <v>4.8600000000000003</v>
      </c>
      <c r="S519">
        <v>2.5979999999999999</v>
      </c>
      <c r="T519">
        <v>0.66900000000000004</v>
      </c>
      <c r="U519">
        <v>4.2320000000000002</v>
      </c>
      <c r="V519">
        <v>4.2599999999999999E-3</v>
      </c>
      <c r="W519">
        <v>0.2</v>
      </c>
      <c r="X519" s="2" t="s">
        <v>2550</v>
      </c>
      <c r="Y519" s="1" t="s">
        <v>2551</v>
      </c>
      <c r="Z519" s="3" t="s">
        <v>2552</v>
      </c>
      <c r="AA519">
        <v>50</v>
      </c>
      <c r="AB519" s="1" t="s">
        <v>2459</v>
      </c>
      <c r="AC519" t="s">
        <v>38</v>
      </c>
    </row>
    <row r="520" spans="1:29" x14ac:dyDescent="0.25">
      <c r="A520" s="1" t="s">
        <v>2553</v>
      </c>
      <c r="B520" t="s">
        <v>2554</v>
      </c>
      <c r="C520" t="s">
        <v>2501</v>
      </c>
      <c r="D520" t="str">
        <f>HYPERLINK("http://image.bazic.com/2518.jpg","CLICK HERE")</f>
        <v>CLICK HERE</v>
      </c>
      <c r="E520" s="6">
        <v>1.99</v>
      </c>
      <c r="F520" s="7">
        <v>0.75</v>
      </c>
      <c r="G520" s="4">
        <v>144</v>
      </c>
      <c r="H520" s="5">
        <v>24</v>
      </c>
      <c r="I520">
        <v>15.5</v>
      </c>
      <c r="J520">
        <v>9</v>
      </c>
      <c r="K520">
        <v>11.75</v>
      </c>
      <c r="L520">
        <v>0.94857000000000002</v>
      </c>
      <c r="M520">
        <v>29.38</v>
      </c>
      <c r="N520" s="4">
        <v>8.5</v>
      </c>
      <c r="O520">
        <v>7.5</v>
      </c>
      <c r="P520">
        <v>3.5</v>
      </c>
      <c r="Q520">
        <v>0.12912000000000001</v>
      </c>
      <c r="R520" s="5">
        <v>4.78</v>
      </c>
      <c r="S520">
        <v>3.5</v>
      </c>
      <c r="T520">
        <v>0.5</v>
      </c>
      <c r="U520">
        <v>5</v>
      </c>
      <c r="V520">
        <v>5.0600000000000003E-3</v>
      </c>
      <c r="W520">
        <v>0.2</v>
      </c>
      <c r="X520" s="2" t="s">
        <v>2555</v>
      </c>
      <c r="Y520" s="1" t="s">
        <v>2556</v>
      </c>
      <c r="Z520" s="3" t="s">
        <v>2557</v>
      </c>
      <c r="AA520">
        <v>52</v>
      </c>
      <c r="AB520" s="1" t="s">
        <v>2459</v>
      </c>
      <c r="AC520" t="s">
        <v>38</v>
      </c>
    </row>
    <row r="521" spans="1:29" x14ac:dyDescent="0.25">
      <c r="A521" s="1" t="s">
        <v>2558</v>
      </c>
      <c r="B521" t="s">
        <v>2559</v>
      </c>
      <c r="C521" t="s">
        <v>2501</v>
      </c>
      <c r="D521" t="str">
        <f>HYPERLINK("http://image.bazic.com/2519.jpg","CLICK HERE")</f>
        <v>CLICK HERE</v>
      </c>
      <c r="E521" s="6">
        <v>2.99</v>
      </c>
      <c r="F521" s="7">
        <v>1.05</v>
      </c>
      <c r="G521" s="4">
        <v>72</v>
      </c>
      <c r="H521" s="5">
        <v>24</v>
      </c>
      <c r="I521">
        <v>25.75</v>
      </c>
      <c r="J521">
        <v>11.5</v>
      </c>
      <c r="K521">
        <v>9</v>
      </c>
      <c r="L521">
        <v>1.5423199999999999</v>
      </c>
      <c r="M521">
        <v>23.98</v>
      </c>
      <c r="N521" s="4">
        <v>10.75</v>
      </c>
      <c r="O521">
        <v>8.5</v>
      </c>
      <c r="P521">
        <v>8.25</v>
      </c>
      <c r="Q521">
        <v>0.43625000000000003</v>
      </c>
      <c r="R521" s="5">
        <v>7.58</v>
      </c>
      <c r="S521">
        <v>8.032</v>
      </c>
      <c r="T521">
        <v>0.78700000000000003</v>
      </c>
      <c r="U521">
        <v>5.63</v>
      </c>
      <c r="V521">
        <v>2.06E-2</v>
      </c>
      <c r="W521">
        <v>0.3</v>
      </c>
      <c r="X521" s="2" t="s">
        <v>2560</v>
      </c>
      <c r="Y521" s="1" t="s">
        <v>2561</v>
      </c>
      <c r="Z521" s="3" t="s">
        <v>2562</v>
      </c>
      <c r="AA521">
        <v>48</v>
      </c>
      <c r="AB521" s="1" t="s">
        <v>2459</v>
      </c>
      <c r="AC521" t="s">
        <v>38</v>
      </c>
    </row>
    <row r="522" spans="1:29" x14ac:dyDescent="0.25">
      <c r="A522" s="1" t="s">
        <v>2228</v>
      </c>
      <c r="B522" t="s">
        <v>2563</v>
      </c>
      <c r="C522" t="s">
        <v>2501</v>
      </c>
      <c r="D522" t="str">
        <f>HYPERLINK("http://image.bazic.com/2520.jpg","CLICK HERE")</f>
        <v>CLICK HERE</v>
      </c>
      <c r="E522" s="6">
        <v>2.99</v>
      </c>
      <c r="F522" s="7">
        <v>1.05</v>
      </c>
      <c r="G522" s="4">
        <v>72</v>
      </c>
      <c r="H522" s="5">
        <v>24</v>
      </c>
      <c r="I522">
        <v>12.75</v>
      </c>
      <c r="J522">
        <v>11.5</v>
      </c>
      <c r="K522">
        <v>17</v>
      </c>
      <c r="L522">
        <v>1.44249</v>
      </c>
      <c r="M522">
        <v>18.920000000000002</v>
      </c>
      <c r="N522" s="4">
        <v>12</v>
      </c>
      <c r="O522">
        <v>11</v>
      </c>
      <c r="P522">
        <v>5.25</v>
      </c>
      <c r="Q522">
        <v>0.40104000000000001</v>
      </c>
      <c r="R522" s="5">
        <v>5.9</v>
      </c>
      <c r="S522">
        <v>6</v>
      </c>
      <c r="T522">
        <v>0.875</v>
      </c>
      <c r="U522">
        <v>5.875</v>
      </c>
      <c r="V522">
        <v>1.7850000000000001E-2</v>
      </c>
      <c r="W522">
        <v>0.22</v>
      </c>
      <c r="X522" s="2" t="s">
        <v>2564</v>
      </c>
      <c r="Y522" s="1" t="s">
        <v>2565</v>
      </c>
      <c r="Z522" s="3" t="s">
        <v>2566</v>
      </c>
      <c r="AA522">
        <v>48</v>
      </c>
      <c r="AB522" s="1" t="s">
        <v>2459</v>
      </c>
      <c r="AC522" t="s">
        <v>38</v>
      </c>
    </row>
    <row r="523" spans="1:29" x14ac:dyDescent="0.25">
      <c r="A523" s="1" t="s">
        <v>2567</v>
      </c>
      <c r="B523" t="s">
        <v>2568</v>
      </c>
      <c r="C523" t="s">
        <v>2501</v>
      </c>
      <c r="D523" t="str">
        <f>HYPERLINK("http://image.bazic.com/2521.jpg","CLICK HERE")</f>
        <v>CLICK HERE</v>
      </c>
      <c r="E523" s="6">
        <v>6.99</v>
      </c>
      <c r="F523" s="7">
        <v>2.85</v>
      </c>
      <c r="G523" s="4">
        <v>12</v>
      </c>
      <c r="I523">
        <v>12.5</v>
      </c>
      <c r="J523">
        <v>10.5</v>
      </c>
      <c r="K523">
        <v>5.5</v>
      </c>
      <c r="L523">
        <v>0.41775000000000001</v>
      </c>
      <c r="M523">
        <v>10.7</v>
      </c>
      <c r="S523">
        <v>4.875</v>
      </c>
      <c r="T523">
        <v>5.5</v>
      </c>
      <c r="U523">
        <v>1.375</v>
      </c>
      <c r="V523">
        <v>2.1340000000000001E-2</v>
      </c>
      <c r="W523">
        <v>0.82</v>
      </c>
      <c r="X523" s="2" t="s">
        <v>2569</v>
      </c>
      <c r="Z523" s="3" t="s">
        <v>2570</v>
      </c>
      <c r="AA523">
        <v>120</v>
      </c>
      <c r="AB523" s="1" t="s">
        <v>2459</v>
      </c>
      <c r="AC523" t="s">
        <v>38</v>
      </c>
    </row>
    <row r="524" spans="1:29" x14ac:dyDescent="0.25">
      <c r="A524" s="1" t="s">
        <v>2571</v>
      </c>
      <c r="B524" t="s">
        <v>2572</v>
      </c>
      <c r="C524" t="s">
        <v>2501</v>
      </c>
      <c r="D524" t="str">
        <f>HYPERLINK("http://image.bazic.com/2530.jpg","CLICK HERE")</f>
        <v>CLICK HERE</v>
      </c>
      <c r="E524" s="6">
        <v>2.99</v>
      </c>
      <c r="F524" s="7">
        <v>1.05</v>
      </c>
      <c r="G524" s="4">
        <v>72</v>
      </c>
      <c r="H524" s="5">
        <v>24</v>
      </c>
      <c r="I524">
        <v>8.75</v>
      </c>
      <c r="J524">
        <v>8</v>
      </c>
      <c r="K524">
        <v>14.75</v>
      </c>
      <c r="L524">
        <v>0.59750999999999999</v>
      </c>
      <c r="M524">
        <v>21.2</v>
      </c>
      <c r="N524" s="4">
        <v>8</v>
      </c>
      <c r="O524">
        <v>7.75</v>
      </c>
      <c r="P524">
        <v>4.75</v>
      </c>
      <c r="Q524">
        <v>0.17043</v>
      </c>
      <c r="R524" s="5">
        <v>6.88</v>
      </c>
      <c r="S524">
        <v>3.875</v>
      </c>
      <c r="T524">
        <v>0.67500000000000004</v>
      </c>
      <c r="U524">
        <v>4.375</v>
      </c>
      <c r="V524">
        <v>6.62E-3</v>
      </c>
      <c r="W524">
        <v>0.26</v>
      </c>
      <c r="X524" s="2" t="s">
        <v>2573</v>
      </c>
      <c r="Y524" s="1" t="s">
        <v>2574</v>
      </c>
      <c r="Z524" s="3" t="s">
        <v>2575</v>
      </c>
      <c r="AA524">
        <v>60</v>
      </c>
      <c r="AB524" s="1" t="s">
        <v>2459</v>
      </c>
      <c r="AC524" t="s">
        <v>38</v>
      </c>
    </row>
    <row r="525" spans="1:29" x14ac:dyDescent="0.25">
      <c r="A525" s="1" t="s">
        <v>2576</v>
      </c>
      <c r="B525" t="s">
        <v>2577</v>
      </c>
      <c r="C525" t="s">
        <v>2501</v>
      </c>
      <c r="D525" t="str">
        <f>HYPERLINK("http://image.bazic.com/2539.jpg","CLICK HERE")</f>
        <v>CLICK HERE</v>
      </c>
      <c r="E525" s="6">
        <v>1.99</v>
      </c>
      <c r="F525" s="7">
        <v>0.89</v>
      </c>
      <c r="G525" s="4">
        <v>144</v>
      </c>
      <c r="H525" s="5">
        <v>24</v>
      </c>
      <c r="I525">
        <v>15.25</v>
      </c>
      <c r="J525">
        <v>9</v>
      </c>
      <c r="K525">
        <v>11</v>
      </c>
      <c r="L525">
        <v>0.87370000000000003</v>
      </c>
      <c r="M525">
        <v>29.28</v>
      </c>
      <c r="N525" s="4">
        <v>8.5</v>
      </c>
      <c r="O525">
        <v>7.5</v>
      </c>
      <c r="P525">
        <v>3.5</v>
      </c>
      <c r="Q525">
        <v>0.12912000000000001</v>
      </c>
      <c r="R525" s="5">
        <v>4.74</v>
      </c>
      <c r="S525">
        <v>3.5</v>
      </c>
      <c r="T525">
        <v>0.375</v>
      </c>
      <c r="U525">
        <v>4.75</v>
      </c>
      <c r="V525">
        <v>3.6099999999999999E-3</v>
      </c>
      <c r="W525">
        <v>0.18</v>
      </c>
      <c r="X525" s="2" t="s">
        <v>2578</v>
      </c>
      <c r="Y525" s="1" t="s">
        <v>2579</v>
      </c>
      <c r="Z525" s="3" t="s">
        <v>2580</v>
      </c>
      <c r="AA525">
        <v>52</v>
      </c>
      <c r="AB525" s="1" t="s">
        <v>2459</v>
      </c>
      <c r="AC525" t="s">
        <v>38</v>
      </c>
    </row>
    <row r="526" spans="1:29" x14ac:dyDescent="0.25">
      <c r="A526" s="1" t="s">
        <v>2581</v>
      </c>
      <c r="B526" t="s">
        <v>2582</v>
      </c>
      <c r="C526" t="s">
        <v>2501</v>
      </c>
      <c r="D526" t="str">
        <f>HYPERLINK("http://image.bazic.com/2550.jpg","CLICK HERE")</f>
        <v>CLICK HERE</v>
      </c>
      <c r="E526" s="6">
        <v>2.99</v>
      </c>
      <c r="F526" s="7">
        <v>1.05</v>
      </c>
      <c r="G526" s="4">
        <v>144</v>
      </c>
      <c r="H526" s="5">
        <v>24</v>
      </c>
      <c r="I526">
        <v>15.25</v>
      </c>
      <c r="J526">
        <v>14.5</v>
      </c>
      <c r="K526">
        <v>16.25</v>
      </c>
      <c r="L526">
        <v>2.07944</v>
      </c>
      <c r="M526">
        <v>41.84</v>
      </c>
      <c r="N526" s="4">
        <v>13.75</v>
      </c>
      <c r="O526">
        <v>7.25</v>
      </c>
      <c r="P526">
        <v>5</v>
      </c>
      <c r="Q526">
        <v>0.28844999999999998</v>
      </c>
      <c r="R526" s="5">
        <v>6.66</v>
      </c>
      <c r="S526">
        <v>3.5</v>
      </c>
      <c r="T526">
        <v>0.75</v>
      </c>
      <c r="U526">
        <v>7.75</v>
      </c>
      <c r="V526">
        <v>1.1769999999999999E-2</v>
      </c>
      <c r="W526">
        <v>0.26</v>
      </c>
      <c r="X526" s="2" t="s">
        <v>2583</v>
      </c>
      <c r="Y526" s="1" t="s">
        <v>2584</v>
      </c>
      <c r="Z526" s="3" t="s">
        <v>2585</v>
      </c>
      <c r="AA526">
        <v>24</v>
      </c>
      <c r="AB526" s="1" t="s">
        <v>2459</v>
      </c>
      <c r="AC526" t="s">
        <v>38</v>
      </c>
    </row>
    <row r="527" spans="1:29" x14ac:dyDescent="0.25">
      <c r="A527" s="1" t="s">
        <v>2586</v>
      </c>
      <c r="B527" t="s">
        <v>2587</v>
      </c>
      <c r="C527" t="s">
        <v>2501</v>
      </c>
      <c r="D527" t="str">
        <f>HYPERLINK("http://image.bazic.com/2551.jpg","CLICK HERE")</f>
        <v>CLICK HERE</v>
      </c>
      <c r="E527" s="6">
        <v>2.99</v>
      </c>
      <c r="F527" s="7">
        <v>1.2</v>
      </c>
      <c r="G527" s="4">
        <v>144</v>
      </c>
      <c r="H527" s="5">
        <v>24</v>
      </c>
      <c r="I527">
        <v>15.5</v>
      </c>
      <c r="J527">
        <v>11.75</v>
      </c>
      <c r="K527">
        <v>12</v>
      </c>
      <c r="L527">
        <v>1.2647600000000001</v>
      </c>
      <c r="M527">
        <v>34.72</v>
      </c>
      <c r="N527" s="4">
        <v>11.25</v>
      </c>
      <c r="O527">
        <v>7.5</v>
      </c>
      <c r="P527">
        <v>3.5</v>
      </c>
      <c r="Q527">
        <v>0.1709</v>
      </c>
      <c r="R527" s="5">
        <v>5.58</v>
      </c>
      <c r="S527">
        <v>3.375</v>
      </c>
      <c r="T527">
        <v>0.5625</v>
      </c>
      <c r="U527">
        <v>5.875</v>
      </c>
      <c r="V527">
        <v>6.4599999999999996E-3</v>
      </c>
      <c r="W527">
        <v>0.22700000000000001</v>
      </c>
      <c r="X527" s="2" t="s">
        <v>2588</v>
      </c>
      <c r="Y527" s="1" t="s">
        <v>2589</v>
      </c>
      <c r="Z527" s="3" t="s">
        <v>2590</v>
      </c>
      <c r="AA527">
        <v>50</v>
      </c>
      <c r="AB527" s="1" t="s">
        <v>2459</v>
      </c>
      <c r="AC527" t="s">
        <v>38</v>
      </c>
    </row>
    <row r="528" spans="1:29" x14ac:dyDescent="0.25">
      <c r="A528" s="1" t="s">
        <v>2591</v>
      </c>
      <c r="B528" t="s">
        <v>2592</v>
      </c>
      <c r="C528" t="s">
        <v>2501</v>
      </c>
      <c r="D528" t="str">
        <f>HYPERLINK("http://image.bazic.com/2553.jpg","CLICK HERE")</f>
        <v>CLICK HERE</v>
      </c>
      <c r="E528" s="6">
        <v>5.99</v>
      </c>
      <c r="F528" s="7">
        <v>2.85</v>
      </c>
      <c r="G528" s="4">
        <v>72</v>
      </c>
      <c r="H528" s="5">
        <v>12</v>
      </c>
      <c r="I528">
        <v>15.75</v>
      </c>
      <c r="J528">
        <v>11.75</v>
      </c>
      <c r="K528">
        <v>15.5</v>
      </c>
      <c r="L528">
        <v>1.66</v>
      </c>
      <c r="M528">
        <v>34.340000000000003</v>
      </c>
      <c r="N528" s="4">
        <v>10.5</v>
      </c>
      <c r="O528">
        <v>7.5</v>
      </c>
      <c r="P528">
        <v>3.5</v>
      </c>
      <c r="Q528">
        <v>0.15951000000000001</v>
      </c>
      <c r="R528" s="5">
        <v>5.5</v>
      </c>
      <c r="S528">
        <v>3.38</v>
      </c>
      <c r="T528">
        <v>0.56000000000000005</v>
      </c>
      <c r="U528">
        <v>11.0625</v>
      </c>
      <c r="V528">
        <v>1.2120000000000001E-2</v>
      </c>
      <c r="W528">
        <v>0.44500000000000001</v>
      </c>
      <c r="X528" s="2" t="s">
        <v>2593</v>
      </c>
      <c r="Y528" s="1" t="s">
        <v>2594</v>
      </c>
      <c r="Z528" s="3" t="s">
        <v>2595</v>
      </c>
      <c r="AA528">
        <v>50</v>
      </c>
      <c r="AB528" s="1" t="s">
        <v>2459</v>
      </c>
      <c r="AC528" t="s">
        <v>38</v>
      </c>
    </row>
    <row r="529" spans="1:29" x14ac:dyDescent="0.25">
      <c r="A529" s="1" t="s">
        <v>2596</v>
      </c>
      <c r="B529" t="s">
        <v>2597</v>
      </c>
      <c r="C529" t="s">
        <v>2501</v>
      </c>
      <c r="D529" t="str">
        <f>HYPERLINK("http://image.bazic.com/2555.jpg","CLICK HERE")</f>
        <v>CLICK HERE</v>
      </c>
      <c r="E529" s="6">
        <v>10.99</v>
      </c>
      <c r="F529" s="7">
        <v>5.25</v>
      </c>
      <c r="G529" s="4">
        <v>12</v>
      </c>
      <c r="I529">
        <v>11.25</v>
      </c>
      <c r="J529">
        <v>8.25</v>
      </c>
      <c r="K529">
        <v>7</v>
      </c>
      <c r="L529">
        <v>0.37597999999999998</v>
      </c>
      <c r="M529">
        <v>11.44</v>
      </c>
      <c r="S529">
        <v>6.25</v>
      </c>
      <c r="T529">
        <v>0.56000000000000005</v>
      </c>
      <c r="U529">
        <v>10.69</v>
      </c>
      <c r="V529">
        <v>2.1649999999999999E-2</v>
      </c>
      <c r="W529">
        <v>0.91300000000000003</v>
      </c>
      <c r="X529" s="2" t="s">
        <v>2598</v>
      </c>
      <c r="Z529" s="3" t="s">
        <v>2599</v>
      </c>
      <c r="AA529">
        <v>133</v>
      </c>
      <c r="AB529" s="1" t="s">
        <v>2459</v>
      </c>
      <c r="AC529" t="s">
        <v>38</v>
      </c>
    </row>
    <row r="530" spans="1:29" x14ac:dyDescent="0.25">
      <c r="A530" s="1" t="s">
        <v>2600</v>
      </c>
      <c r="B530" t="s">
        <v>2601</v>
      </c>
      <c r="C530" t="s">
        <v>2501</v>
      </c>
      <c r="D530" t="str">
        <f>HYPERLINK("http://image.bazic.com/2560.jpg","CLICK HERE")</f>
        <v>CLICK HERE</v>
      </c>
      <c r="E530" s="6">
        <v>2.99</v>
      </c>
      <c r="F530" s="7">
        <v>1.5</v>
      </c>
      <c r="G530" s="4">
        <v>144</v>
      </c>
      <c r="H530" s="5">
        <v>24</v>
      </c>
      <c r="I530">
        <v>22</v>
      </c>
      <c r="J530">
        <v>14.5</v>
      </c>
      <c r="K530">
        <v>12.25</v>
      </c>
      <c r="L530">
        <v>2.2614299999999998</v>
      </c>
      <c r="M530">
        <v>33.619999999999997</v>
      </c>
      <c r="N530" s="4">
        <v>13.75</v>
      </c>
      <c r="O530">
        <v>7.25</v>
      </c>
      <c r="P530">
        <v>4.5</v>
      </c>
      <c r="Q530">
        <v>0.2596</v>
      </c>
      <c r="R530" s="5">
        <v>5.24</v>
      </c>
      <c r="S530">
        <v>4.5</v>
      </c>
      <c r="T530">
        <v>1</v>
      </c>
      <c r="U530">
        <v>7.75</v>
      </c>
      <c r="V530">
        <v>2.018E-2</v>
      </c>
      <c r="W530">
        <v>0.214</v>
      </c>
      <c r="X530" s="2" t="s">
        <v>2602</v>
      </c>
      <c r="Y530" s="1" t="s">
        <v>2603</v>
      </c>
      <c r="Z530" s="3" t="s">
        <v>2604</v>
      </c>
      <c r="AA530">
        <v>30</v>
      </c>
      <c r="AB530" s="1" t="s">
        <v>2459</v>
      </c>
      <c r="AC530" t="s">
        <v>38</v>
      </c>
    </row>
    <row r="531" spans="1:29" x14ac:dyDescent="0.25">
      <c r="A531" s="1" t="s">
        <v>2605</v>
      </c>
      <c r="B531" t="s">
        <v>2606</v>
      </c>
      <c r="C531" t="s">
        <v>2501</v>
      </c>
      <c r="D531" t="str">
        <f>HYPERLINK("http://image.bazic.com/2561.jpg","CLICK HERE")</f>
        <v>CLICK HERE</v>
      </c>
      <c r="E531" s="6">
        <v>5.99</v>
      </c>
      <c r="F531" s="7">
        <v>3.75</v>
      </c>
      <c r="G531" s="4">
        <v>72</v>
      </c>
      <c r="H531" s="5">
        <v>12</v>
      </c>
      <c r="I531">
        <v>16.5</v>
      </c>
      <c r="J531">
        <v>15</v>
      </c>
      <c r="K531">
        <v>14.75</v>
      </c>
      <c r="L531">
        <v>2.1126299999999998</v>
      </c>
      <c r="M531">
        <v>33</v>
      </c>
      <c r="N531" s="4">
        <v>16</v>
      </c>
      <c r="O531">
        <v>7.5</v>
      </c>
      <c r="P531">
        <v>4.5</v>
      </c>
      <c r="Q531">
        <v>0.3125</v>
      </c>
      <c r="R531" s="5">
        <v>5.24</v>
      </c>
      <c r="S531">
        <v>7.75</v>
      </c>
      <c r="T531">
        <v>1</v>
      </c>
      <c r="U531">
        <v>6.75</v>
      </c>
      <c r="V531">
        <v>3.0269999999999998E-2</v>
      </c>
      <c r="W531">
        <v>0.41199999999999998</v>
      </c>
      <c r="X531" s="2" t="s">
        <v>2607</v>
      </c>
      <c r="Y531" s="1" t="s">
        <v>2608</v>
      </c>
      <c r="Z531" s="3" t="s">
        <v>2609</v>
      </c>
      <c r="AA531">
        <v>30</v>
      </c>
      <c r="AB531" s="1" t="s">
        <v>2459</v>
      </c>
      <c r="AC531" t="s">
        <v>38</v>
      </c>
    </row>
    <row r="532" spans="1:29" x14ac:dyDescent="0.25">
      <c r="A532" s="1" t="s">
        <v>2610</v>
      </c>
      <c r="B532" t="s">
        <v>2611</v>
      </c>
      <c r="C532" t="s">
        <v>2501</v>
      </c>
      <c r="D532" t="str">
        <f>HYPERLINK("http://image.bazic.com/2562.jpg","CLICK HERE")</f>
        <v>CLICK HERE</v>
      </c>
      <c r="E532" s="6">
        <v>14.99</v>
      </c>
      <c r="F532" s="7">
        <v>7.35</v>
      </c>
      <c r="G532" s="4">
        <v>12</v>
      </c>
      <c r="I532">
        <v>16</v>
      </c>
      <c r="J532">
        <v>8.25</v>
      </c>
      <c r="K532">
        <v>7.75</v>
      </c>
      <c r="L532">
        <v>0.59201000000000004</v>
      </c>
      <c r="M532">
        <v>9.6</v>
      </c>
      <c r="S532">
        <v>7.75</v>
      </c>
      <c r="T532">
        <v>1.25</v>
      </c>
      <c r="U532">
        <v>7.5</v>
      </c>
      <c r="V532">
        <v>4.2049999999999997E-2</v>
      </c>
      <c r="W532">
        <v>0.76300000000000001</v>
      </c>
      <c r="X532" s="2" t="s">
        <v>2612</v>
      </c>
      <c r="Z532" s="3" t="s">
        <v>2613</v>
      </c>
      <c r="AA532">
        <v>126</v>
      </c>
      <c r="AB532" s="1" t="s">
        <v>2459</v>
      </c>
      <c r="AC532" t="s">
        <v>38</v>
      </c>
    </row>
    <row r="533" spans="1:29" x14ac:dyDescent="0.25">
      <c r="A533" s="1" t="s">
        <v>2614</v>
      </c>
      <c r="B533" t="s">
        <v>2615</v>
      </c>
      <c r="C533" t="s">
        <v>2501</v>
      </c>
      <c r="D533" t="str">
        <f>HYPERLINK("http://image.bazic.com/2569.jpg","CLICK HERE")</f>
        <v>CLICK HERE</v>
      </c>
      <c r="E533" s="6">
        <v>7.99</v>
      </c>
      <c r="F533" s="7">
        <v>4.3499999999999996</v>
      </c>
      <c r="G533" s="4">
        <v>72</v>
      </c>
      <c r="H533" s="5">
        <v>12</v>
      </c>
      <c r="I533">
        <v>22</v>
      </c>
      <c r="J533">
        <v>14</v>
      </c>
      <c r="K533">
        <v>16.25</v>
      </c>
      <c r="L533">
        <v>2.8964099999999999</v>
      </c>
      <c r="M533">
        <v>45.66</v>
      </c>
      <c r="N533" s="4">
        <v>12.25</v>
      </c>
      <c r="O533">
        <v>11</v>
      </c>
      <c r="P533">
        <v>5</v>
      </c>
      <c r="Q533">
        <v>0.38990000000000002</v>
      </c>
      <c r="R533" s="5">
        <v>7.34</v>
      </c>
      <c r="S533">
        <v>11.25</v>
      </c>
      <c r="T533">
        <v>1</v>
      </c>
      <c r="U533">
        <v>6.75</v>
      </c>
      <c r="V533">
        <v>4.3950000000000003E-2</v>
      </c>
      <c r="W533">
        <v>0.58199999999999996</v>
      </c>
      <c r="X533" s="2" t="s">
        <v>2616</v>
      </c>
      <c r="Y533" s="1" t="s">
        <v>2617</v>
      </c>
      <c r="Z533" s="3" t="s">
        <v>2618</v>
      </c>
      <c r="AA533">
        <v>20</v>
      </c>
      <c r="AB533" s="1" t="s">
        <v>2459</v>
      </c>
      <c r="AC533" t="s">
        <v>38</v>
      </c>
    </row>
    <row r="534" spans="1:29" x14ac:dyDescent="0.25">
      <c r="A534" s="1" t="s">
        <v>2619</v>
      </c>
      <c r="B534" t="s">
        <v>2620</v>
      </c>
      <c r="C534" t="s">
        <v>2621</v>
      </c>
      <c r="D534" t="str">
        <f>HYPERLINK("http://image.bazic.com/260.jpg","CLICK HERE")</f>
        <v>CLICK HERE</v>
      </c>
      <c r="E534" s="6">
        <v>1.99</v>
      </c>
      <c r="F534" s="7">
        <v>0.89</v>
      </c>
      <c r="G534" s="4">
        <v>144</v>
      </c>
      <c r="H534" s="5">
        <v>24</v>
      </c>
      <c r="I534">
        <v>17.5</v>
      </c>
      <c r="J534">
        <v>9.25</v>
      </c>
      <c r="K534">
        <v>14.5</v>
      </c>
      <c r="L534">
        <v>1.35833</v>
      </c>
      <c r="M534">
        <v>22.74</v>
      </c>
      <c r="N534" s="4">
        <v>8.25</v>
      </c>
      <c r="O534">
        <v>8.5</v>
      </c>
      <c r="P534">
        <v>4.5</v>
      </c>
      <c r="Q534">
        <v>0.18262</v>
      </c>
      <c r="R534" s="5">
        <v>3.64</v>
      </c>
      <c r="S534">
        <v>4.25</v>
      </c>
      <c r="T534">
        <v>0.59</v>
      </c>
      <c r="U534">
        <v>5.9370000000000003</v>
      </c>
      <c r="V534">
        <v>8.6199999999999992E-3</v>
      </c>
      <c r="W534">
        <v>0.1</v>
      </c>
      <c r="X534" s="2" t="s">
        <v>2623</v>
      </c>
      <c r="Y534" s="1" t="s">
        <v>2624</v>
      </c>
      <c r="Z534" s="3" t="s">
        <v>2625</v>
      </c>
      <c r="AA534">
        <v>50</v>
      </c>
      <c r="AB534" s="1" t="s">
        <v>2622</v>
      </c>
      <c r="AC534" t="s">
        <v>38</v>
      </c>
    </row>
    <row r="535" spans="1:29" x14ac:dyDescent="0.25">
      <c r="A535" s="1" t="s">
        <v>2626</v>
      </c>
      <c r="B535" t="s">
        <v>2627</v>
      </c>
      <c r="C535" t="s">
        <v>2621</v>
      </c>
      <c r="D535" t="str">
        <f>HYPERLINK("http://image.bazic.com/261.jpg","CLICK HERE")</f>
        <v>CLICK HERE</v>
      </c>
      <c r="E535" s="6">
        <v>1.99</v>
      </c>
      <c r="F535" s="7">
        <v>0.89</v>
      </c>
      <c r="G535" s="4">
        <v>144</v>
      </c>
      <c r="H535" s="5">
        <v>24</v>
      </c>
      <c r="I535">
        <v>18</v>
      </c>
      <c r="J535">
        <v>15.5</v>
      </c>
      <c r="K535">
        <v>13.25</v>
      </c>
      <c r="L535">
        <v>2.1393300000000002</v>
      </c>
      <c r="M535">
        <v>26.9</v>
      </c>
      <c r="N535" s="4">
        <v>14.5</v>
      </c>
      <c r="O535">
        <v>8.75</v>
      </c>
      <c r="P535">
        <v>4.25</v>
      </c>
      <c r="Q535">
        <v>0.31204999999999999</v>
      </c>
      <c r="R535" s="5">
        <v>4.26</v>
      </c>
      <c r="S535">
        <v>3.78</v>
      </c>
      <c r="T535">
        <v>0.94499999999999995</v>
      </c>
      <c r="U535">
        <v>7.2050000000000001</v>
      </c>
      <c r="V535">
        <v>1.489E-2</v>
      </c>
      <c r="W535">
        <v>0.16</v>
      </c>
      <c r="X535" s="2" t="s">
        <v>2628</v>
      </c>
      <c r="Y535" s="1" t="s">
        <v>2629</v>
      </c>
      <c r="Z535" s="3" t="s">
        <v>2630</v>
      </c>
      <c r="AA535">
        <v>30</v>
      </c>
      <c r="AB535" s="1" t="s">
        <v>2622</v>
      </c>
      <c r="AC535" t="s">
        <v>38</v>
      </c>
    </row>
    <row r="536" spans="1:29" x14ac:dyDescent="0.25">
      <c r="A536" s="1" t="s">
        <v>2631</v>
      </c>
      <c r="B536" t="s">
        <v>2632</v>
      </c>
      <c r="C536" t="s">
        <v>2621</v>
      </c>
      <c r="D536" t="str">
        <f>HYPERLINK("http://image.bazic.com/262.jpg","CLICK HERE")</f>
        <v>CLICK HERE</v>
      </c>
      <c r="E536" s="6">
        <v>1.99</v>
      </c>
      <c r="F536" s="7">
        <v>0.99</v>
      </c>
      <c r="G536" s="4">
        <v>144</v>
      </c>
      <c r="H536" s="5">
        <v>24</v>
      </c>
      <c r="I536">
        <v>18.25</v>
      </c>
      <c r="J536">
        <v>17</v>
      </c>
      <c r="K536">
        <v>16.75</v>
      </c>
      <c r="L536">
        <v>3.0073400000000001</v>
      </c>
      <c r="M536">
        <v>39.619999999999997</v>
      </c>
      <c r="N536" s="4">
        <v>16</v>
      </c>
      <c r="O536">
        <v>9</v>
      </c>
      <c r="P536">
        <v>5.25</v>
      </c>
      <c r="Q536">
        <v>0.4375</v>
      </c>
      <c r="R536" s="5">
        <v>6.36</v>
      </c>
      <c r="S536">
        <v>5</v>
      </c>
      <c r="T536">
        <v>1.37795</v>
      </c>
      <c r="U536">
        <v>7.3622100000000001</v>
      </c>
      <c r="V536">
        <v>2.9350000000000001E-2</v>
      </c>
      <c r="W536">
        <v>0.24</v>
      </c>
      <c r="X536" s="2" t="s">
        <v>2633</v>
      </c>
      <c r="Y536" s="1" t="s">
        <v>2634</v>
      </c>
      <c r="Z536" s="3" t="s">
        <v>2635</v>
      </c>
      <c r="AA536">
        <v>24</v>
      </c>
      <c r="AB536" s="1" t="s">
        <v>2622</v>
      </c>
      <c r="AC536" t="s">
        <v>38</v>
      </c>
    </row>
    <row r="537" spans="1:29" x14ac:dyDescent="0.25">
      <c r="A537" s="1" t="s">
        <v>2636</v>
      </c>
      <c r="B537" t="s">
        <v>2637</v>
      </c>
      <c r="C537" t="s">
        <v>2621</v>
      </c>
      <c r="D537" t="str">
        <f>HYPERLINK("http://image.bazic.com/263.jpg","CLICK HERE")</f>
        <v>CLICK HERE</v>
      </c>
      <c r="E537" s="6">
        <v>1.99</v>
      </c>
      <c r="F537" s="7">
        <v>0.99</v>
      </c>
      <c r="G537" s="4">
        <v>144</v>
      </c>
      <c r="H537" s="5">
        <v>24</v>
      </c>
      <c r="I537">
        <v>17.5</v>
      </c>
      <c r="J537">
        <v>9</v>
      </c>
      <c r="K537">
        <v>14.5</v>
      </c>
      <c r="L537">
        <v>1.32161</v>
      </c>
      <c r="M537">
        <v>23.54</v>
      </c>
      <c r="N537" s="4">
        <v>8.25</v>
      </c>
      <c r="O537">
        <v>8.5</v>
      </c>
      <c r="P537">
        <v>4.5</v>
      </c>
      <c r="Q537">
        <v>0.18262</v>
      </c>
      <c r="R537" s="5">
        <v>3.78</v>
      </c>
      <c r="S537">
        <v>4.25</v>
      </c>
      <c r="T537">
        <v>0.66900000000000004</v>
      </c>
      <c r="U537">
        <v>5.9370000000000003</v>
      </c>
      <c r="V537">
        <v>9.7699999999999992E-3</v>
      </c>
      <c r="W537">
        <v>0.14000000000000001</v>
      </c>
      <c r="X537" s="2" t="s">
        <v>2638</v>
      </c>
      <c r="Y537" s="1" t="s">
        <v>2639</v>
      </c>
      <c r="Z537" s="3" t="s">
        <v>2640</v>
      </c>
      <c r="AA537">
        <v>50</v>
      </c>
      <c r="AB537" s="1" t="s">
        <v>2622</v>
      </c>
      <c r="AC537" t="s">
        <v>38</v>
      </c>
    </row>
    <row r="538" spans="1:29" x14ac:dyDescent="0.25">
      <c r="A538" s="1" t="s">
        <v>2641</v>
      </c>
      <c r="B538" t="s">
        <v>2642</v>
      </c>
      <c r="C538" t="s">
        <v>2621</v>
      </c>
      <c r="D538" t="str">
        <f>HYPERLINK("http://image.bazic.com/264.jpg","CLICK HERE")</f>
        <v>CLICK HERE</v>
      </c>
      <c r="E538" s="6">
        <v>1.99</v>
      </c>
      <c r="F538" s="7">
        <v>0.99</v>
      </c>
      <c r="G538" s="4">
        <v>144</v>
      </c>
      <c r="H538" s="5">
        <v>24</v>
      </c>
      <c r="I538">
        <v>18.25</v>
      </c>
      <c r="J538">
        <v>16.75</v>
      </c>
      <c r="K538">
        <v>13.25</v>
      </c>
      <c r="L538">
        <v>2.34396</v>
      </c>
      <c r="M538">
        <v>26.74</v>
      </c>
      <c r="N538" s="4">
        <v>15.5</v>
      </c>
      <c r="O538">
        <v>8.75</v>
      </c>
      <c r="P538">
        <v>4</v>
      </c>
      <c r="Q538">
        <v>0.31395000000000001</v>
      </c>
      <c r="R538" s="5">
        <v>4.26</v>
      </c>
      <c r="S538">
        <v>3.8189000000000002</v>
      </c>
      <c r="T538">
        <v>0.98424999999999996</v>
      </c>
      <c r="U538">
        <v>7.2834700000000003</v>
      </c>
      <c r="V538">
        <v>1.584E-2</v>
      </c>
      <c r="W538">
        <v>0.16</v>
      </c>
      <c r="X538" s="2" t="s">
        <v>2643</v>
      </c>
      <c r="Y538" s="1" t="s">
        <v>2644</v>
      </c>
      <c r="Z538" s="3" t="s">
        <v>2645</v>
      </c>
      <c r="AA538">
        <v>28</v>
      </c>
      <c r="AB538" s="1" t="s">
        <v>2622</v>
      </c>
      <c r="AC538" t="s">
        <v>38</v>
      </c>
    </row>
    <row r="539" spans="1:29" x14ac:dyDescent="0.25">
      <c r="A539" s="1" t="s">
        <v>2646</v>
      </c>
      <c r="B539" t="s">
        <v>2647</v>
      </c>
      <c r="C539" t="s">
        <v>2621</v>
      </c>
      <c r="D539" t="str">
        <f>HYPERLINK("http://image.bazic.com/265.jpg","CLICK HERE")</f>
        <v>CLICK HERE</v>
      </c>
      <c r="E539" s="6">
        <v>1.99</v>
      </c>
      <c r="F539" s="7">
        <v>0.59</v>
      </c>
      <c r="G539" s="4">
        <v>240</v>
      </c>
      <c r="H539" s="5">
        <v>12</v>
      </c>
      <c r="I539">
        <v>14.5</v>
      </c>
      <c r="J539">
        <v>7.25</v>
      </c>
      <c r="K539">
        <v>11.25</v>
      </c>
      <c r="L539">
        <v>0.68440999999999996</v>
      </c>
      <c r="M539">
        <v>21.3</v>
      </c>
      <c r="N539" s="4">
        <v>6.25</v>
      </c>
      <c r="O539">
        <v>2.75</v>
      </c>
      <c r="P539">
        <v>2.75</v>
      </c>
      <c r="Q539">
        <v>2.7349999999999999E-2</v>
      </c>
      <c r="R539" s="5">
        <v>1.02</v>
      </c>
      <c r="S539">
        <v>2.677</v>
      </c>
      <c r="T539">
        <v>1.496</v>
      </c>
      <c r="U539">
        <v>0.88600000000000001</v>
      </c>
      <c r="V539">
        <v>2.0500000000000002E-3</v>
      </c>
      <c r="W539">
        <v>0.08</v>
      </c>
      <c r="X539" s="2" t="s">
        <v>2648</v>
      </c>
      <c r="Y539" s="1" t="s">
        <v>2649</v>
      </c>
      <c r="Z539" s="3" t="s">
        <v>2650</v>
      </c>
      <c r="AA539">
        <v>75</v>
      </c>
      <c r="AB539" s="1" t="s">
        <v>2622</v>
      </c>
      <c r="AC539" t="s">
        <v>38</v>
      </c>
    </row>
    <row r="540" spans="1:29" x14ac:dyDescent="0.25">
      <c r="A540" s="1" t="s">
        <v>2651</v>
      </c>
      <c r="B540" t="s">
        <v>2652</v>
      </c>
      <c r="C540" t="s">
        <v>2621</v>
      </c>
      <c r="D540" t="str">
        <f>HYPERLINK("http://image.bazic.com/266.jpg","CLICK HERE")</f>
        <v>CLICK HERE</v>
      </c>
      <c r="E540" s="6">
        <v>1.99</v>
      </c>
      <c r="F540" s="7">
        <v>0.89</v>
      </c>
      <c r="G540" s="4">
        <v>120</v>
      </c>
      <c r="H540" s="5">
        <v>12</v>
      </c>
      <c r="I540">
        <v>24.75</v>
      </c>
      <c r="J540">
        <v>10</v>
      </c>
      <c r="K540">
        <v>9.25</v>
      </c>
      <c r="L540">
        <v>1.32487</v>
      </c>
      <c r="M540">
        <v>29.8</v>
      </c>
      <c r="N540" s="4">
        <v>9.25</v>
      </c>
      <c r="O540">
        <v>4.75</v>
      </c>
      <c r="P540">
        <v>4.25</v>
      </c>
      <c r="Q540">
        <v>0.10806</v>
      </c>
      <c r="R540" s="5">
        <v>2.88</v>
      </c>
      <c r="S540">
        <v>4.75</v>
      </c>
      <c r="T540">
        <v>1.375</v>
      </c>
      <c r="U540">
        <v>2.25</v>
      </c>
      <c r="V540">
        <v>8.5000000000000006E-3</v>
      </c>
      <c r="W540">
        <v>0.22</v>
      </c>
      <c r="X540" s="2" t="s">
        <v>2653</v>
      </c>
      <c r="Y540" s="1" t="s">
        <v>2654</v>
      </c>
      <c r="Z540" s="3" t="s">
        <v>2655</v>
      </c>
      <c r="AA540">
        <v>48</v>
      </c>
      <c r="AB540" s="1" t="s">
        <v>2622</v>
      </c>
      <c r="AC540" t="s">
        <v>38</v>
      </c>
    </row>
    <row r="541" spans="1:29" x14ac:dyDescent="0.25">
      <c r="A541" s="1" t="s">
        <v>2656</v>
      </c>
      <c r="B541" t="s">
        <v>2657</v>
      </c>
      <c r="C541" t="s">
        <v>2621</v>
      </c>
      <c r="D541" t="str">
        <f>HYPERLINK("http://image.bazic.com/267.jpg","CLICK HERE")</f>
        <v>CLICK HERE</v>
      </c>
      <c r="E541" s="6">
        <v>4.99</v>
      </c>
      <c r="F541" s="7">
        <v>2.25</v>
      </c>
      <c r="G541" s="4">
        <v>12</v>
      </c>
      <c r="I541">
        <v>13.5</v>
      </c>
      <c r="J541">
        <v>7</v>
      </c>
      <c r="K541">
        <v>9.25</v>
      </c>
      <c r="L541">
        <v>0.50585999999999998</v>
      </c>
      <c r="M541">
        <v>8.9600000000000009</v>
      </c>
      <c r="S541">
        <v>6.1020000000000003</v>
      </c>
      <c r="T541">
        <v>4.25</v>
      </c>
      <c r="U541">
        <v>2.125</v>
      </c>
      <c r="V541">
        <v>3.1890000000000002E-2</v>
      </c>
      <c r="W541">
        <v>0.7</v>
      </c>
      <c r="X541" s="2" t="s">
        <v>2658</v>
      </c>
      <c r="Z541" s="3" t="s">
        <v>2659</v>
      </c>
      <c r="AA541">
        <v>100</v>
      </c>
      <c r="AB541" s="1" t="s">
        <v>2622</v>
      </c>
      <c r="AC541" t="s">
        <v>38</v>
      </c>
    </row>
    <row r="542" spans="1:29" x14ac:dyDescent="0.25">
      <c r="A542" s="1" t="s">
        <v>2660</v>
      </c>
      <c r="B542" t="s">
        <v>2661</v>
      </c>
      <c r="C542" t="s">
        <v>2662</v>
      </c>
      <c r="D542" t="str">
        <f>HYPERLINK("http://image.bazic.com/2706.jpg","CLICK HERE")</f>
        <v>CLICK HERE</v>
      </c>
      <c r="E542" s="6">
        <v>7.99</v>
      </c>
      <c r="F542" s="7">
        <v>3.75</v>
      </c>
      <c r="G542" s="4">
        <v>72</v>
      </c>
      <c r="H542" s="5">
        <v>12</v>
      </c>
      <c r="I542">
        <v>20.5</v>
      </c>
      <c r="J542">
        <v>11</v>
      </c>
      <c r="K542">
        <v>15.25</v>
      </c>
      <c r="L542">
        <v>1.9900899999999999</v>
      </c>
      <c r="M542">
        <v>24.02</v>
      </c>
      <c r="N542" s="4">
        <v>9.75</v>
      </c>
      <c r="O542">
        <v>10</v>
      </c>
      <c r="P542">
        <v>4.75</v>
      </c>
      <c r="Q542">
        <v>0.26801000000000003</v>
      </c>
      <c r="R542" s="5">
        <v>3.8</v>
      </c>
      <c r="S542">
        <v>4.5</v>
      </c>
      <c r="T542">
        <v>1</v>
      </c>
      <c r="U542">
        <v>9.56</v>
      </c>
      <c r="V542">
        <v>2.4899999999999999E-2</v>
      </c>
      <c r="W542">
        <v>0.29799999999999999</v>
      </c>
      <c r="X542" s="2" t="s">
        <v>2664</v>
      </c>
      <c r="Y542" s="1" t="s">
        <v>2665</v>
      </c>
      <c r="Z542" s="3" t="s">
        <v>2666</v>
      </c>
      <c r="AA542">
        <v>32</v>
      </c>
      <c r="AB542" s="1" t="s">
        <v>2663</v>
      </c>
      <c r="AC542" t="s">
        <v>38</v>
      </c>
    </row>
    <row r="543" spans="1:29" x14ac:dyDescent="0.25">
      <c r="A543" s="1" t="s">
        <v>2667</v>
      </c>
      <c r="B543" t="s">
        <v>2668</v>
      </c>
      <c r="C543" t="s">
        <v>2662</v>
      </c>
      <c r="D543" t="str">
        <f>HYPERLINK("http://image.bazic.com/2707.jpg","CLICK HERE")</f>
        <v>CLICK HERE</v>
      </c>
      <c r="E543" s="6">
        <v>3.99</v>
      </c>
      <c r="F543" s="7">
        <v>1.65</v>
      </c>
      <c r="G543" s="4">
        <v>144</v>
      </c>
      <c r="H543" s="5">
        <v>24</v>
      </c>
      <c r="I543">
        <v>16.25</v>
      </c>
      <c r="J543">
        <v>14.5</v>
      </c>
      <c r="K543">
        <v>18.75</v>
      </c>
      <c r="L543">
        <v>2.5567000000000002</v>
      </c>
      <c r="M543">
        <v>28.5</v>
      </c>
      <c r="N543" s="4">
        <v>13.5</v>
      </c>
      <c r="O543">
        <v>8</v>
      </c>
      <c r="P543">
        <v>6</v>
      </c>
      <c r="Q543">
        <v>0.375</v>
      </c>
      <c r="R543" s="5">
        <v>4.4800000000000004</v>
      </c>
      <c r="S543">
        <v>7.375</v>
      </c>
      <c r="T543">
        <v>0.56299999999999994</v>
      </c>
      <c r="U543">
        <v>8.125</v>
      </c>
      <c r="V543">
        <v>1.9519999999999999E-2</v>
      </c>
      <c r="W543">
        <v>0.18</v>
      </c>
      <c r="X543" s="2" t="s">
        <v>2669</v>
      </c>
      <c r="Y543" s="1" t="s">
        <v>2670</v>
      </c>
      <c r="Z543" s="3" t="s">
        <v>2671</v>
      </c>
      <c r="AA543">
        <v>32</v>
      </c>
      <c r="AB543" s="1" t="s">
        <v>2663</v>
      </c>
      <c r="AC543" t="s">
        <v>38</v>
      </c>
    </row>
    <row r="544" spans="1:29" x14ac:dyDescent="0.25">
      <c r="A544" s="1" t="s">
        <v>2672</v>
      </c>
      <c r="B544" t="s">
        <v>2673</v>
      </c>
      <c r="C544" t="s">
        <v>2662</v>
      </c>
      <c r="D544" t="str">
        <f>HYPERLINK("http://image.bazic.com/2711.jpg","CLICK HERE")</f>
        <v>CLICK HERE</v>
      </c>
      <c r="E544" s="6">
        <v>3.99</v>
      </c>
      <c r="F544" s="7">
        <v>1.65</v>
      </c>
      <c r="G544" s="4">
        <v>144</v>
      </c>
      <c r="H544" s="5">
        <v>24</v>
      </c>
      <c r="I544">
        <v>19</v>
      </c>
      <c r="J544">
        <v>10.75</v>
      </c>
      <c r="K544">
        <v>20</v>
      </c>
      <c r="L544">
        <v>2.3639999999999999</v>
      </c>
      <c r="M544">
        <v>24.7</v>
      </c>
      <c r="N544" s="4">
        <v>9.75</v>
      </c>
      <c r="O544">
        <v>9.25</v>
      </c>
      <c r="P544">
        <v>6.5</v>
      </c>
      <c r="Q544">
        <v>0.33925</v>
      </c>
      <c r="R544" s="5">
        <v>3.88</v>
      </c>
      <c r="S544">
        <v>4.625</v>
      </c>
      <c r="T544">
        <v>0.75</v>
      </c>
      <c r="U544">
        <v>9.4375</v>
      </c>
      <c r="V544">
        <v>1.8950000000000002E-2</v>
      </c>
      <c r="W544">
        <v>0.14000000000000001</v>
      </c>
      <c r="X544" s="2" t="s">
        <v>2674</v>
      </c>
      <c r="Y544" s="1" t="s">
        <v>2675</v>
      </c>
      <c r="Z544" s="3" t="s">
        <v>2676</v>
      </c>
      <c r="AA544">
        <v>27</v>
      </c>
      <c r="AB544" s="1" t="s">
        <v>2663</v>
      </c>
      <c r="AC544" t="s">
        <v>38</v>
      </c>
    </row>
    <row r="545" spans="1:29" x14ac:dyDescent="0.25">
      <c r="A545" s="1" t="s">
        <v>2677</v>
      </c>
      <c r="B545" t="s">
        <v>2678</v>
      </c>
      <c r="C545" t="s">
        <v>2662</v>
      </c>
      <c r="D545" t="str">
        <f>HYPERLINK("http://image.bazic.com/2713.jpg","CLICK HERE")</f>
        <v>CLICK HERE</v>
      </c>
      <c r="E545" s="6">
        <v>3.99</v>
      </c>
      <c r="F545" s="7">
        <v>1.8</v>
      </c>
      <c r="G545" s="4">
        <v>72</v>
      </c>
      <c r="H545" s="5">
        <v>24</v>
      </c>
      <c r="I545">
        <v>11.5</v>
      </c>
      <c r="J545">
        <v>10.75</v>
      </c>
      <c r="K545">
        <v>16</v>
      </c>
      <c r="L545">
        <v>1.1446700000000001</v>
      </c>
      <c r="M545">
        <v>16.78</v>
      </c>
      <c r="N545" s="4">
        <v>11</v>
      </c>
      <c r="O545">
        <v>10</v>
      </c>
      <c r="P545">
        <v>5</v>
      </c>
      <c r="Q545">
        <v>0.31829000000000002</v>
      </c>
      <c r="R545" s="5">
        <v>5.24</v>
      </c>
      <c r="S545">
        <v>4.5</v>
      </c>
      <c r="T545">
        <v>0.875</v>
      </c>
      <c r="U545">
        <v>9.5</v>
      </c>
      <c r="V545">
        <v>2.1649999999999999E-2</v>
      </c>
      <c r="W545">
        <v>0.2</v>
      </c>
      <c r="X545" s="2" t="s">
        <v>2679</v>
      </c>
      <c r="Y545" s="1" t="s">
        <v>2680</v>
      </c>
      <c r="Z545" s="3" t="s">
        <v>2681</v>
      </c>
      <c r="AA545">
        <v>48</v>
      </c>
      <c r="AB545" s="1" t="s">
        <v>2663</v>
      </c>
      <c r="AC545" t="s">
        <v>38</v>
      </c>
    </row>
    <row r="546" spans="1:29" x14ac:dyDescent="0.25">
      <c r="A546" s="1" t="s">
        <v>2682</v>
      </c>
      <c r="B546" t="s">
        <v>2683</v>
      </c>
      <c r="C546" t="s">
        <v>2621</v>
      </c>
      <c r="D546" t="str">
        <f>HYPERLINK("http://image.bazic.com/272.jpg","CLICK HERE")</f>
        <v>CLICK HERE</v>
      </c>
      <c r="E546" s="6">
        <v>2.99</v>
      </c>
      <c r="F546" s="7">
        <v>1.05</v>
      </c>
      <c r="G546" s="4">
        <v>144</v>
      </c>
      <c r="H546" s="5">
        <v>24</v>
      </c>
      <c r="I546">
        <v>18.25</v>
      </c>
      <c r="J546">
        <v>17</v>
      </c>
      <c r="K546">
        <v>17</v>
      </c>
      <c r="L546">
        <v>3.0522300000000002</v>
      </c>
      <c r="M546">
        <v>39.700000000000003</v>
      </c>
      <c r="N546" s="4">
        <v>16</v>
      </c>
      <c r="O546">
        <v>9</v>
      </c>
      <c r="P546">
        <v>5.25</v>
      </c>
      <c r="Q546">
        <v>0.4375</v>
      </c>
      <c r="R546" s="5">
        <v>6.38</v>
      </c>
      <c r="S546">
        <v>5</v>
      </c>
      <c r="T546">
        <v>1.37795</v>
      </c>
      <c r="U546">
        <v>7.3622100000000001</v>
      </c>
      <c r="V546">
        <v>2.9350000000000001E-2</v>
      </c>
      <c r="W546">
        <v>0.24</v>
      </c>
      <c r="X546" s="2" t="s">
        <v>2684</v>
      </c>
      <c r="Y546" s="1" t="s">
        <v>2685</v>
      </c>
      <c r="Z546" s="3" t="s">
        <v>2686</v>
      </c>
      <c r="AA546">
        <v>24</v>
      </c>
      <c r="AB546" s="1" t="s">
        <v>2622</v>
      </c>
      <c r="AC546" t="s">
        <v>38</v>
      </c>
    </row>
    <row r="547" spans="1:29" x14ac:dyDescent="0.25">
      <c r="A547" s="1" t="s">
        <v>2687</v>
      </c>
      <c r="B547" t="s">
        <v>2688</v>
      </c>
      <c r="C547" t="s">
        <v>2621</v>
      </c>
      <c r="D547" t="str">
        <f>HYPERLINK("http://image.bazic.com/273.jpg","CLICK HERE")</f>
        <v>CLICK HERE</v>
      </c>
      <c r="E547" s="6">
        <v>1.99</v>
      </c>
      <c r="F547" s="7">
        <v>0.85</v>
      </c>
      <c r="G547" s="4">
        <v>144</v>
      </c>
      <c r="H547" s="5">
        <v>24</v>
      </c>
      <c r="I547">
        <v>14.5</v>
      </c>
      <c r="J547">
        <v>13.25</v>
      </c>
      <c r="K547">
        <v>14.5</v>
      </c>
      <c r="L547">
        <v>1.61216</v>
      </c>
      <c r="M547">
        <v>20.98</v>
      </c>
      <c r="N547" s="4">
        <v>12.5</v>
      </c>
      <c r="O547">
        <v>4.5</v>
      </c>
      <c r="P547">
        <v>7</v>
      </c>
      <c r="Q547">
        <v>0.22786000000000001</v>
      </c>
      <c r="R547" s="5">
        <v>3.72</v>
      </c>
      <c r="S547">
        <v>3.375</v>
      </c>
      <c r="T547">
        <v>1.5</v>
      </c>
      <c r="U547">
        <v>4.25</v>
      </c>
      <c r="V547">
        <v>1.2449999999999999E-2</v>
      </c>
      <c r="W547">
        <v>0.12</v>
      </c>
      <c r="X547" s="2" t="s">
        <v>2689</v>
      </c>
      <c r="Y547" s="1" t="s">
        <v>2690</v>
      </c>
      <c r="Z547" s="3" t="s">
        <v>2691</v>
      </c>
      <c r="AA547">
        <v>45</v>
      </c>
      <c r="AB547" s="1" t="s">
        <v>2622</v>
      </c>
      <c r="AC547" t="s">
        <v>38</v>
      </c>
    </row>
    <row r="548" spans="1:29" x14ac:dyDescent="0.25">
      <c r="A548" s="1" t="s">
        <v>2692</v>
      </c>
      <c r="B548" t="s">
        <v>2693</v>
      </c>
      <c r="C548" t="s">
        <v>2621</v>
      </c>
      <c r="D548" t="str">
        <f>HYPERLINK("http://image.bazic.com/274.jpg","CLICK HERE")</f>
        <v>CLICK HERE</v>
      </c>
      <c r="E548" s="6">
        <v>1.99</v>
      </c>
      <c r="F548" s="7">
        <v>0.89</v>
      </c>
      <c r="G548" s="4">
        <v>144</v>
      </c>
      <c r="H548" s="5">
        <v>24</v>
      </c>
      <c r="I548">
        <v>14.5</v>
      </c>
      <c r="J548">
        <v>13.25</v>
      </c>
      <c r="K548">
        <v>14.5</v>
      </c>
      <c r="L548">
        <v>1.61216</v>
      </c>
      <c r="M548">
        <v>21.22</v>
      </c>
      <c r="N548" s="4">
        <v>12.5</v>
      </c>
      <c r="O548">
        <v>4.75</v>
      </c>
      <c r="P548">
        <v>7</v>
      </c>
      <c r="Q548">
        <v>0.24052000000000001</v>
      </c>
      <c r="R548" s="5">
        <v>3.38</v>
      </c>
      <c r="S548">
        <v>3.375</v>
      </c>
      <c r="T548">
        <v>1.5</v>
      </c>
      <c r="U548">
        <v>4.25</v>
      </c>
      <c r="V548">
        <v>1.2449999999999999E-2</v>
      </c>
      <c r="W548">
        <v>0.14000000000000001</v>
      </c>
      <c r="X548" s="2" t="s">
        <v>2694</v>
      </c>
      <c r="Y548" s="1" t="s">
        <v>2695</v>
      </c>
      <c r="Z548" s="3" t="s">
        <v>2696</v>
      </c>
      <c r="AA548">
        <v>45</v>
      </c>
      <c r="AB548" s="1" t="s">
        <v>2622</v>
      </c>
      <c r="AC548" t="s">
        <v>38</v>
      </c>
    </row>
    <row r="549" spans="1:29" x14ac:dyDescent="0.25">
      <c r="A549" s="1" t="s">
        <v>2697</v>
      </c>
      <c r="B549" t="s">
        <v>2698</v>
      </c>
      <c r="C549" t="s">
        <v>2621</v>
      </c>
      <c r="D549" t="str">
        <f>HYPERLINK("http://image.bazic.com/276.jpg","CLICK HERE")</f>
        <v>CLICK HERE</v>
      </c>
      <c r="E549" s="6">
        <v>1.99</v>
      </c>
      <c r="F549" s="7">
        <v>0.99</v>
      </c>
      <c r="G549" s="4">
        <v>144</v>
      </c>
      <c r="H549" s="5">
        <v>24</v>
      </c>
      <c r="I549">
        <v>15.25</v>
      </c>
      <c r="J549">
        <v>8.75</v>
      </c>
      <c r="K549">
        <v>14</v>
      </c>
      <c r="L549">
        <v>1.0810900000000001</v>
      </c>
      <c r="M549">
        <v>18.36</v>
      </c>
      <c r="N549" s="4">
        <v>8</v>
      </c>
      <c r="O549">
        <v>7.25</v>
      </c>
      <c r="P549">
        <v>4.25</v>
      </c>
      <c r="Q549">
        <v>0.14265</v>
      </c>
      <c r="R549" s="5">
        <v>2.94</v>
      </c>
      <c r="S549">
        <v>4.1900000000000004</v>
      </c>
      <c r="T549">
        <v>0.63</v>
      </c>
      <c r="U549">
        <v>5.69</v>
      </c>
      <c r="V549">
        <v>8.6899999999999998E-3</v>
      </c>
      <c r="W549">
        <v>0.115</v>
      </c>
      <c r="X549" s="2" t="s">
        <v>2699</v>
      </c>
      <c r="Y549" s="1" t="s">
        <v>2700</v>
      </c>
      <c r="Z549" s="3" t="s">
        <v>2701</v>
      </c>
      <c r="AA549">
        <v>65</v>
      </c>
      <c r="AB549" s="1" t="s">
        <v>2622</v>
      </c>
      <c r="AC549" t="s">
        <v>38</v>
      </c>
    </row>
    <row r="550" spans="1:29" x14ac:dyDescent="0.25">
      <c r="A550" s="1" t="s">
        <v>2702</v>
      </c>
      <c r="B550" t="s">
        <v>2703</v>
      </c>
      <c r="C550" t="s">
        <v>2621</v>
      </c>
      <c r="D550" t="str">
        <f>HYPERLINK("http://image.bazic.com/277.jpg","CLICK HERE")</f>
        <v>CLICK HERE</v>
      </c>
      <c r="E550" s="6">
        <v>1.99</v>
      </c>
      <c r="F550" s="7">
        <v>0.99</v>
      </c>
      <c r="G550" s="4">
        <v>144</v>
      </c>
      <c r="H550" s="5">
        <v>24</v>
      </c>
      <c r="I550">
        <v>17.75</v>
      </c>
      <c r="J550">
        <v>12.5</v>
      </c>
      <c r="K550">
        <v>13.25</v>
      </c>
      <c r="L550">
        <v>1.7013</v>
      </c>
      <c r="M550">
        <v>20.260000000000002</v>
      </c>
      <c r="N550" s="4">
        <v>11.75</v>
      </c>
      <c r="O550">
        <v>8.5</v>
      </c>
      <c r="P550">
        <v>4</v>
      </c>
      <c r="Q550">
        <v>0.23119000000000001</v>
      </c>
      <c r="R550" s="5">
        <v>3.18</v>
      </c>
      <c r="S550">
        <v>3.88</v>
      </c>
      <c r="T550">
        <v>0.94</v>
      </c>
      <c r="U550">
        <v>6.56</v>
      </c>
      <c r="V550">
        <v>1.3849999999999999E-2</v>
      </c>
      <c r="W550">
        <v>0.123</v>
      </c>
      <c r="X550" s="2" t="s">
        <v>2704</v>
      </c>
      <c r="Y550" s="1" t="s">
        <v>2705</v>
      </c>
      <c r="Z550" s="3" t="s">
        <v>2706</v>
      </c>
      <c r="AA550">
        <v>40</v>
      </c>
      <c r="AB550" s="1" t="s">
        <v>2622</v>
      </c>
      <c r="AC550" t="s">
        <v>38</v>
      </c>
    </row>
    <row r="551" spans="1:29" x14ac:dyDescent="0.25">
      <c r="A551" s="1" t="s">
        <v>2707</v>
      </c>
      <c r="B551" t="s">
        <v>2708</v>
      </c>
      <c r="C551" t="s">
        <v>2709</v>
      </c>
      <c r="D551" t="str">
        <f>HYPERLINK("http://image.bazic.com/2805.jpg","CLICK HERE")</f>
        <v>CLICK HERE</v>
      </c>
      <c r="E551" s="6">
        <v>1.99</v>
      </c>
      <c r="F551" s="7">
        <v>0.89</v>
      </c>
      <c r="G551" s="4">
        <v>144</v>
      </c>
      <c r="H551" s="5">
        <v>24</v>
      </c>
      <c r="I551">
        <v>16.25</v>
      </c>
      <c r="J551">
        <v>9.75</v>
      </c>
      <c r="K551">
        <v>14</v>
      </c>
      <c r="L551">
        <v>1.2836399999999999</v>
      </c>
      <c r="M551">
        <v>13.72</v>
      </c>
      <c r="N551" s="4">
        <v>9</v>
      </c>
      <c r="O551">
        <v>7.75</v>
      </c>
      <c r="P551">
        <v>4.25</v>
      </c>
      <c r="Q551">
        <v>0.17155000000000001</v>
      </c>
      <c r="R551" s="5">
        <v>2.1</v>
      </c>
      <c r="S551">
        <v>3.25</v>
      </c>
      <c r="T551">
        <v>0.875</v>
      </c>
      <c r="U551">
        <v>7.25</v>
      </c>
      <c r="V551">
        <v>1.193E-2</v>
      </c>
      <c r="W551">
        <v>0.08</v>
      </c>
      <c r="X551" s="2" t="s">
        <v>2711</v>
      </c>
      <c r="Y551" s="1" t="s">
        <v>2712</v>
      </c>
      <c r="Z551" s="3" t="s">
        <v>2713</v>
      </c>
      <c r="AA551">
        <v>60</v>
      </c>
      <c r="AB551" s="1" t="s">
        <v>2710</v>
      </c>
      <c r="AC551" t="s">
        <v>38</v>
      </c>
    </row>
    <row r="552" spans="1:29" x14ac:dyDescent="0.25">
      <c r="A552" s="1" t="s">
        <v>2714</v>
      </c>
      <c r="B552" t="s">
        <v>2715</v>
      </c>
      <c r="C552" t="s">
        <v>2709</v>
      </c>
      <c r="D552" t="str">
        <f>HYPERLINK("http://image.bazic.com/2806.jpg","CLICK HERE")</f>
        <v>CLICK HERE</v>
      </c>
      <c r="E552" s="6">
        <v>1.99</v>
      </c>
      <c r="F552" s="7">
        <v>0.89</v>
      </c>
      <c r="G552" s="4">
        <v>144</v>
      </c>
      <c r="H552" s="5">
        <v>24</v>
      </c>
      <c r="I552">
        <v>17.25</v>
      </c>
      <c r="J552">
        <v>12.75</v>
      </c>
      <c r="K552">
        <v>10.5</v>
      </c>
      <c r="L552">
        <v>1.33643</v>
      </c>
      <c r="M552">
        <v>10.96</v>
      </c>
      <c r="N552" s="4">
        <v>11.75</v>
      </c>
      <c r="O552">
        <v>8.5</v>
      </c>
      <c r="P552">
        <v>3.25</v>
      </c>
      <c r="Q552">
        <v>0.18784000000000001</v>
      </c>
      <c r="R552" s="5">
        <v>1.62</v>
      </c>
      <c r="S552">
        <v>3.25</v>
      </c>
      <c r="T552">
        <v>0.6875</v>
      </c>
      <c r="U552">
        <v>8.25</v>
      </c>
      <c r="V552">
        <v>1.0670000000000001E-2</v>
      </c>
      <c r="W552">
        <v>6.25E-2</v>
      </c>
      <c r="X552" s="2" t="s">
        <v>2716</v>
      </c>
      <c r="Y552" s="1" t="s">
        <v>2717</v>
      </c>
      <c r="Z552" s="3" t="s">
        <v>2718</v>
      </c>
      <c r="AA552">
        <v>56</v>
      </c>
      <c r="AB552" s="1" t="s">
        <v>2710</v>
      </c>
      <c r="AC552" t="s">
        <v>38</v>
      </c>
    </row>
    <row r="553" spans="1:29" x14ac:dyDescent="0.25">
      <c r="A553" s="1" t="s">
        <v>2719</v>
      </c>
      <c r="B553" t="s">
        <v>2720</v>
      </c>
      <c r="C553" t="s">
        <v>2709</v>
      </c>
      <c r="D553" t="str">
        <f>HYPERLINK("http://image.bazic.com/2807.jpg","CLICK HERE")</f>
        <v>CLICK HERE</v>
      </c>
      <c r="E553" s="6">
        <v>2.99</v>
      </c>
      <c r="F553" s="7">
        <v>1.2</v>
      </c>
      <c r="G553" s="4">
        <v>144</v>
      </c>
      <c r="H553" s="5">
        <v>24</v>
      </c>
      <c r="I553">
        <v>18.75</v>
      </c>
      <c r="J553">
        <v>14.75</v>
      </c>
      <c r="K553">
        <v>14.25</v>
      </c>
      <c r="L553">
        <v>2.2806799999999998</v>
      </c>
      <c r="M553">
        <v>20.52</v>
      </c>
      <c r="N553" s="4">
        <v>14</v>
      </c>
      <c r="O553">
        <v>9</v>
      </c>
      <c r="P553">
        <v>4.25</v>
      </c>
      <c r="Q553">
        <v>0.30990000000000001</v>
      </c>
      <c r="R553" s="5">
        <v>3.12</v>
      </c>
      <c r="S553">
        <v>4.75</v>
      </c>
      <c r="T553">
        <v>0.75</v>
      </c>
      <c r="U553">
        <v>8.5</v>
      </c>
      <c r="V553">
        <v>1.7520000000000001E-2</v>
      </c>
      <c r="W553">
        <v>0.12</v>
      </c>
      <c r="X553" s="2" t="s">
        <v>2721</v>
      </c>
      <c r="Y553" s="1" t="s">
        <v>2722</v>
      </c>
      <c r="Z553" s="3" t="s">
        <v>2723</v>
      </c>
      <c r="AA553">
        <v>30</v>
      </c>
      <c r="AB553" s="1" t="s">
        <v>2710</v>
      </c>
      <c r="AC553" t="s">
        <v>38</v>
      </c>
    </row>
    <row r="554" spans="1:29" x14ac:dyDescent="0.25">
      <c r="A554" s="1" t="s">
        <v>2724</v>
      </c>
      <c r="B554" t="s">
        <v>2725</v>
      </c>
      <c r="C554" t="s">
        <v>2709</v>
      </c>
      <c r="D554" t="str">
        <f>HYPERLINK("http://image.bazic.com/2808.jpg","CLICK HERE")</f>
        <v>CLICK HERE</v>
      </c>
      <c r="E554" s="6">
        <v>2.99</v>
      </c>
      <c r="F554" s="7">
        <v>1.05</v>
      </c>
      <c r="G554" s="4">
        <v>144</v>
      </c>
      <c r="H554" s="5">
        <v>24</v>
      </c>
      <c r="I554">
        <v>17.5</v>
      </c>
      <c r="J554">
        <v>11.25</v>
      </c>
      <c r="K554">
        <v>15.25</v>
      </c>
      <c r="L554">
        <v>1.7374700000000001</v>
      </c>
      <c r="M554">
        <v>16.68</v>
      </c>
      <c r="N554" s="4">
        <v>10</v>
      </c>
      <c r="O554">
        <v>8.5</v>
      </c>
      <c r="P554">
        <v>4.75</v>
      </c>
      <c r="Q554">
        <v>0.23365</v>
      </c>
      <c r="R554" s="5">
        <v>2.54</v>
      </c>
      <c r="S554">
        <v>4.75</v>
      </c>
      <c r="T554">
        <v>0.75</v>
      </c>
      <c r="U554">
        <v>8.5</v>
      </c>
      <c r="V554">
        <v>1.7520000000000001E-2</v>
      </c>
      <c r="W554">
        <v>0.1</v>
      </c>
      <c r="X554" s="2" t="s">
        <v>2726</v>
      </c>
      <c r="Y554" s="1" t="s">
        <v>2727</v>
      </c>
      <c r="Z554" s="3" t="s">
        <v>2728</v>
      </c>
      <c r="AA554">
        <v>45</v>
      </c>
      <c r="AB554" s="1" t="s">
        <v>2710</v>
      </c>
      <c r="AC554" t="s">
        <v>38</v>
      </c>
    </row>
    <row r="555" spans="1:29" x14ac:dyDescent="0.25">
      <c r="A555" s="1" t="s">
        <v>2729</v>
      </c>
      <c r="B555" t="s">
        <v>2730</v>
      </c>
      <c r="C555" t="s">
        <v>1758</v>
      </c>
      <c r="D555" t="str">
        <f>HYPERLINK("http://image.bazic.com/290.jpg","CLICK HERE")</f>
        <v>CLICK HERE</v>
      </c>
      <c r="E555" s="6">
        <v>8.99</v>
      </c>
      <c r="F555" s="7">
        <v>4.3499999999999996</v>
      </c>
      <c r="G555" s="4">
        <v>12</v>
      </c>
      <c r="I555">
        <v>10.25</v>
      </c>
      <c r="J555">
        <v>9.5</v>
      </c>
      <c r="K555">
        <v>7.75</v>
      </c>
      <c r="L555">
        <v>0.43672</v>
      </c>
      <c r="M555">
        <v>7.76</v>
      </c>
      <c r="S555">
        <v>4.6879999999999997</v>
      </c>
      <c r="T555">
        <v>1.375</v>
      </c>
      <c r="U555">
        <v>7.0625</v>
      </c>
      <c r="V555">
        <v>2.6349999999999998E-2</v>
      </c>
      <c r="W555">
        <v>0.6</v>
      </c>
      <c r="X555" s="2" t="s">
        <v>2731</v>
      </c>
      <c r="Z555" s="3" t="s">
        <v>2732</v>
      </c>
      <c r="AA555">
        <v>140</v>
      </c>
      <c r="AB555" s="1" t="s">
        <v>2622</v>
      </c>
      <c r="AC555" t="s">
        <v>38</v>
      </c>
    </row>
    <row r="556" spans="1:29" x14ac:dyDescent="0.25">
      <c r="A556" s="1" t="s">
        <v>2733</v>
      </c>
      <c r="B556" t="s">
        <v>2734</v>
      </c>
      <c r="C556" t="s">
        <v>2735</v>
      </c>
      <c r="D556" t="str">
        <f>HYPERLINK("http://image.bazic.com/2901.jpg","CLICK HERE")</f>
        <v>CLICK HERE</v>
      </c>
      <c r="E556" s="6">
        <v>1.99</v>
      </c>
      <c r="F556" s="7">
        <v>0.99</v>
      </c>
      <c r="G556" s="4">
        <v>48</v>
      </c>
      <c r="I556">
        <v>10.25</v>
      </c>
      <c r="J556">
        <v>8</v>
      </c>
      <c r="K556">
        <v>18</v>
      </c>
      <c r="L556">
        <v>0.85416999999999998</v>
      </c>
      <c r="M556">
        <v>11.06</v>
      </c>
      <c r="S556">
        <v>1.3125</v>
      </c>
      <c r="T556">
        <v>1.3125</v>
      </c>
      <c r="U556">
        <v>17.5</v>
      </c>
      <c r="V556">
        <v>1.745E-2</v>
      </c>
      <c r="W556">
        <v>0.22</v>
      </c>
      <c r="X556" s="2" t="s">
        <v>2737</v>
      </c>
      <c r="Z556" s="3" t="s">
        <v>2738</v>
      </c>
      <c r="AA556">
        <v>66</v>
      </c>
      <c r="AB556" s="1" t="s">
        <v>2736</v>
      </c>
      <c r="AC556" t="s">
        <v>38</v>
      </c>
    </row>
    <row r="557" spans="1:29" x14ac:dyDescent="0.25">
      <c r="A557" s="1" t="s">
        <v>2739</v>
      </c>
      <c r="B557" t="s">
        <v>2740</v>
      </c>
      <c r="C557" t="s">
        <v>2741</v>
      </c>
      <c r="D557" t="str">
        <f>HYPERLINK("http://image.bazic.com/3001.jpg","CLICK HERE")</f>
        <v>CLICK HERE</v>
      </c>
      <c r="E557" s="6">
        <v>6.99</v>
      </c>
      <c r="F557" s="7">
        <v>3.45</v>
      </c>
      <c r="G557" s="4">
        <v>72</v>
      </c>
      <c r="H557" s="5">
        <v>12</v>
      </c>
      <c r="I557">
        <v>17</v>
      </c>
      <c r="J557">
        <v>14</v>
      </c>
      <c r="K557">
        <v>16.75</v>
      </c>
      <c r="L557">
        <v>2.3069999999999999</v>
      </c>
      <c r="M557">
        <v>27.42</v>
      </c>
      <c r="N557" s="4">
        <v>16.25</v>
      </c>
      <c r="O557">
        <v>4.5</v>
      </c>
      <c r="P557">
        <v>8</v>
      </c>
      <c r="Q557">
        <v>0.33854000000000001</v>
      </c>
      <c r="R557" s="5">
        <v>4.3</v>
      </c>
      <c r="S557">
        <v>7.5</v>
      </c>
      <c r="T557">
        <v>0.625</v>
      </c>
      <c r="U557">
        <v>10.25</v>
      </c>
      <c r="V557">
        <v>2.7810000000000001E-2</v>
      </c>
      <c r="W557">
        <v>0.34</v>
      </c>
      <c r="X557" s="2" t="s">
        <v>2743</v>
      </c>
      <c r="Y557" s="1" t="s">
        <v>2744</v>
      </c>
      <c r="Z557" s="3" t="s">
        <v>2745</v>
      </c>
      <c r="AA557">
        <v>24</v>
      </c>
      <c r="AB557" s="1" t="s">
        <v>2742</v>
      </c>
      <c r="AC557" t="s">
        <v>38</v>
      </c>
    </row>
    <row r="558" spans="1:29" x14ac:dyDescent="0.25">
      <c r="A558" s="1" t="s">
        <v>2746</v>
      </c>
      <c r="B558" t="s">
        <v>2747</v>
      </c>
      <c r="C558" t="s">
        <v>2741</v>
      </c>
      <c r="D558" t="str">
        <f>HYPERLINK("http://image.bazic.com/3002.jpg","CLICK HERE")</f>
        <v>CLICK HERE</v>
      </c>
      <c r="E558" s="6">
        <v>6.99</v>
      </c>
      <c r="F558" s="7">
        <v>3.45</v>
      </c>
      <c r="G558" s="4">
        <v>144</v>
      </c>
      <c r="H558" s="5">
        <v>12</v>
      </c>
      <c r="I558">
        <v>17.75</v>
      </c>
      <c r="J558">
        <v>12.75</v>
      </c>
      <c r="K558">
        <v>16.5</v>
      </c>
      <c r="L558">
        <v>2.1609699999999998</v>
      </c>
      <c r="M558">
        <v>32.159999999999997</v>
      </c>
      <c r="N558" s="4">
        <v>12</v>
      </c>
      <c r="O558">
        <v>4.25</v>
      </c>
      <c r="P558">
        <v>5</v>
      </c>
      <c r="Q558">
        <v>0.14757000000000001</v>
      </c>
      <c r="R558" s="5">
        <v>2.54</v>
      </c>
      <c r="S558">
        <v>4.75</v>
      </c>
      <c r="T558">
        <v>0.5</v>
      </c>
      <c r="U558">
        <v>7.75</v>
      </c>
      <c r="V558">
        <v>1.065E-2</v>
      </c>
      <c r="W558">
        <v>0.2</v>
      </c>
      <c r="X558" s="2" t="s">
        <v>2748</v>
      </c>
      <c r="Y558" s="1" t="s">
        <v>2749</v>
      </c>
      <c r="Z558" s="3" t="s">
        <v>2750</v>
      </c>
      <c r="AA558">
        <v>28</v>
      </c>
      <c r="AB558" s="1" t="s">
        <v>2742</v>
      </c>
      <c r="AC558" t="s">
        <v>38</v>
      </c>
    </row>
    <row r="559" spans="1:29" x14ac:dyDescent="0.25">
      <c r="A559" s="1" t="s">
        <v>2751</v>
      </c>
      <c r="B559" t="s">
        <v>2752</v>
      </c>
      <c r="C559" t="s">
        <v>2741</v>
      </c>
      <c r="D559" t="str">
        <f>HYPERLINK("http://image.bazic.com/3003.jpg","CLICK HERE")</f>
        <v>CLICK HERE</v>
      </c>
      <c r="E559" s="6">
        <v>6.99</v>
      </c>
      <c r="F559" s="7">
        <v>3.45</v>
      </c>
      <c r="G559" s="4">
        <v>72</v>
      </c>
      <c r="H559" s="5">
        <v>12</v>
      </c>
      <c r="I559">
        <v>21.25</v>
      </c>
      <c r="J559">
        <v>14.5</v>
      </c>
      <c r="K559">
        <v>11.25</v>
      </c>
      <c r="L559">
        <v>2.0060199999999999</v>
      </c>
      <c r="M559">
        <v>19.02</v>
      </c>
      <c r="N559" s="4">
        <v>13.75</v>
      </c>
      <c r="O559">
        <v>7</v>
      </c>
      <c r="P559">
        <v>5.25</v>
      </c>
      <c r="Q559">
        <v>0.29243000000000002</v>
      </c>
      <c r="R559" s="5">
        <v>2.92</v>
      </c>
      <c r="S559">
        <v>4.75</v>
      </c>
      <c r="T559">
        <v>1.125</v>
      </c>
      <c r="U559">
        <v>8.25</v>
      </c>
      <c r="V559">
        <v>2.5510000000000001E-2</v>
      </c>
      <c r="W559">
        <v>0.22</v>
      </c>
      <c r="X559" s="2" t="s">
        <v>2753</v>
      </c>
      <c r="Y559" s="1" t="s">
        <v>2754</v>
      </c>
      <c r="Z559" s="3" t="s">
        <v>2755</v>
      </c>
      <c r="AA559">
        <v>30</v>
      </c>
      <c r="AB559" s="1" t="s">
        <v>2742</v>
      </c>
      <c r="AC559" t="s">
        <v>38</v>
      </c>
    </row>
    <row r="560" spans="1:29" x14ac:dyDescent="0.25">
      <c r="A560" s="1" t="s">
        <v>2756</v>
      </c>
      <c r="B560" t="s">
        <v>2757</v>
      </c>
      <c r="C560" t="s">
        <v>2741</v>
      </c>
      <c r="D560" t="str">
        <f>HYPERLINK("http://image.bazic.com/3004.jpg","CLICK HERE")</f>
        <v>CLICK HERE</v>
      </c>
      <c r="E560" s="6">
        <v>3.99</v>
      </c>
      <c r="F560" s="7">
        <v>1.8</v>
      </c>
      <c r="G560" s="4">
        <v>144</v>
      </c>
      <c r="H560" s="5">
        <v>24</v>
      </c>
      <c r="I560">
        <v>16.25</v>
      </c>
      <c r="J560">
        <v>10.5</v>
      </c>
      <c r="K560">
        <v>14.75</v>
      </c>
      <c r="L560">
        <v>1.45644</v>
      </c>
      <c r="M560">
        <v>19.3</v>
      </c>
      <c r="N560" s="4">
        <v>9.75</v>
      </c>
      <c r="O560">
        <v>8</v>
      </c>
      <c r="P560">
        <v>4.5</v>
      </c>
      <c r="Q560">
        <v>0.20313000000000001</v>
      </c>
      <c r="R560" s="5">
        <v>3</v>
      </c>
      <c r="S560">
        <v>4.125</v>
      </c>
      <c r="T560">
        <v>0.5</v>
      </c>
      <c r="U560">
        <v>6.25</v>
      </c>
      <c r="V560">
        <v>7.4599999999999996E-3</v>
      </c>
      <c r="W560">
        <v>0.1</v>
      </c>
      <c r="X560" s="2" t="s">
        <v>2758</v>
      </c>
      <c r="Y560" s="1" t="s">
        <v>2759</v>
      </c>
      <c r="Z560" s="3" t="s">
        <v>2760</v>
      </c>
      <c r="AA560">
        <v>50</v>
      </c>
      <c r="AB560" s="1" t="s">
        <v>2742</v>
      </c>
      <c r="AC560" t="s">
        <v>38</v>
      </c>
    </row>
    <row r="561" spans="1:29" x14ac:dyDescent="0.25">
      <c r="A561" s="1" t="s">
        <v>2761</v>
      </c>
      <c r="B561" t="s">
        <v>2762</v>
      </c>
      <c r="C561" t="s">
        <v>2741</v>
      </c>
      <c r="D561" t="str">
        <f>HYPERLINK("http://image.bazic.com/3006.jpg","CLICK HERE")</f>
        <v>CLICK HERE</v>
      </c>
      <c r="E561" s="6">
        <v>3.99</v>
      </c>
      <c r="F561" s="7">
        <v>1.8</v>
      </c>
      <c r="G561" s="4">
        <v>144</v>
      </c>
      <c r="H561" s="5">
        <v>24</v>
      </c>
      <c r="I561">
        <v>18.75</v>
      </c>
      <c r="J561">
        <v>11.25</v>
      </c>
      <c r="K561">
        <v>10</v>
      </c>
      <c r="L561">
        <v>1.2206999999999999</v>
      </c>
      <c r="M561">
        <v>14.86</v>
      </c>
      <c r="N561" s="4">
        <v>10.25</v>
      </c>
      <c r="O561">
        <v>6.25</v>
      </c>
      <c r="P561">
        <v>4.5</v>
      </c>
      <c r="Q561">
        <v>0.16683000000000001</v>
      </c>
      <c r="R561" s="5">
        <v>2.2999999999999998</v>
      </c>
      <c r="S561">
        <v>4.25</v>
      </c>
      <c r="T561">
        <v>0.437</v>
      </c>
      <c r="U561">
        <v>6.75</v>
      </c>
      <c r="V561">
        <v>7.26E-3</v>
      </c>
      <c r="W561">
        <v>0.08</v>
      </c>
      <c r="X561" s="2" t="s">
        <v>2763</v>
      </c>
      <c r="Y561" s="1" t="s">
        <v>2764</v>
      </c>
      <c r="Z561" s="3" t="s">
        <v>2765</v>
      </c>
      <c r="AA561">
        <v>63</v>
      </c>
      <c r="AB561" s="1" t="s">
        <v>2742</v>
      </c>
      <c r="AC561" t="s">
        <v>38</v>
      </c>
    </row>
    <row r="562" spans="1:29" x14ac:dyDescent="0.25">
      <c r="A562" s="1" t="s">
        <v>2766</v>
      </c>
      <c r="B562" t="s">
        <v>2767</v>
      </c>
      <c r="C562" t="s">
        <v>2741</v>
      </c>
      <c r="D562" t="str">
        <f>HYPERLINK("http://image.bazic.com/3008.jpg","CLICK HERE")</f>
        <v>CLICK HERE</v>
      </c>
      <c r="E562" s="6">
        <v>7.99</v>
      </c>
      <c r="F562" s="7">
        <v>3.75</v>
      </c>
      <c r="G562" s="4">
        <v>72</v>
      </c>
      <c r="H562" s="5">
        <v>12</v>
      </c>
      <c r="I562">
        <v>18</v>
      </c>
      <c r="J562">
        <v>16.75</v>
      </c>
      <c r="K562">
        <v>13.25</v>
      </c>
      <c r="L562">
        <v>2.3118500000000002</v>
      </c>
      <c r="M562">
        <v>24.18</v>
      </c>
      <c r="N562" s="4">
        <v>17.5</v>
      </c>
      <c r="O562">
        <v>5.5</v>
      </c>
      <c r="P562">
        <v>6.25</v>
      </c>
      <c r="Q562">
        <v>0.34813</v>
      </c>
      <c r="R562" s="5">
        <v>3.76</v>
      </c>
      <c r="S562">
        <v>5.75</v>
      </c>
      <c r="T562">
        <v>1.5</v>
      </c>
      <c r="U562">
        <v>7.9375</v>
      </c>
      <c r="V562">
        <v>3.9620000000000002E-2</v>
      </c>
      <c r="W562">
        <v>0.34</v>
      </c>
      <c r="X562" s="2" t="s">
        <v>2768</v>
      </c>
      <c r="Y562" s="1" t="s">
        <v>2769</v>
      </c>
      <c r="Z562" s="3" t="s">
        <v>2770</v>
      </c>
      <c r="AA562">
        <v>30</v>
      </c>
      <c r="AB562" s="1" t="s">
        <v>2742</v>
      </c>
      <c r="AC562" t="s">
        <v>38</v>
      </c>
    </row>
    <row r="563" spans="1:29" x14ac:dyDescent="0.25">
      <c r="A563" s="1" t="s">
        <v>2771</v>
      </c>
      <c r="B563" t="s">
        <v>2772</v>
      </c>
      <c r="C563" t="s">
        <v>2741</v>
      </c>
      <c r="D563" t="str">
        <f>HYPERLINK("http://image.bazic.com/3009.jpg","CLICK HERE")</f>
        <v>CLICK HERE</v>
      </c>
      <c r="E563" s="6">
        <v>3.99</v>
      </c>
      <c r="F563" s="7">
        <v>1.8</v>
      </c>
      <c r="G563" s="4">
        <v>144</v>
      </c>
      <c r="H563" s="5">
        <v>24</v>
      </c>
      <c r="I563">
        <v>18.25</v>
      </c>
      <c r="J563">
        <v>12.75</v>
      </c>
      <c r="K563">
        <v>15</v>
      </c>
      <c r="L563">
        <v>2.01986</v>
      </c>
      <c r="M563">
        <v>18.18</v>
      </c>
      <c r="N563" s="4">
        <v>11.75</v>
      </c>
      <c r="O563">
        <v>8.75</v>
      </c>
      <c r="P563">
        <v>4.75</v>
      </c>
      <c r="Q563">
        <v>0.28261999999999998</v>
      </c>
      <c r="R563" s="5">
        <v>2.8</v>
      </c>
      <c r="S563">
        <v>4.25</v>
      </c>
      <c r="T563">
        <v>0.875</v>
      </c>
      <c r="U563">
        <v>6.375</v>
      </c>
      <c r="V563">
        <v>1.372E-2</v>
      </c>
      <c r="W563">
        <v>0.1</v>
      </c>
      <c r="X563" s="2" t="s">
        <v>2773</v>
      </c>
      <c r="Y563" s="1" t="s">
        <v>2774</v>
      </c>
      <c r="Z563" s="3" t="s">
        <v>2775</v>
      </c>
      <c r="AA563">
        <v>40</v>
      </c>
      <c r="AB563" s="1" t="s">
        <v>2742</v>
      </c>
      <c r="AC563" t="s">
        <v>38</v>
      </c>
    </row>
    <row r="564" spans="1:29" x14ac:dyDescent="0.25">
      <c r="A564" s="1" t="s">
        <v>2776</v>
      </c>
      <c r="B564" t="s">
        <v>2777</v>
      </c>
      <c r="C564" t="s">
        <v>2741</v>
      </c>
      <c r="D564" t="str">
        <f>HYPERLINK("http://image.bazic.com/3011.jpg","CLICK HERE")</f>
        <v>CLICK HERE</v>
      </c>
      <c r="E564" s="6">
        <v>20.99</v>
      </c>
      <c r="F564" s="7">
        <v>10.35</v>
      </c>
      <c r="G564" s="4">
        <v>12</v>
      </c>
      <c r="I564">
        <v>22</v>
      </c>
      <c r="J564">
        <v>6.25</v>
      </c>
      <c r="K564">
        <v>8.25</v>
      </c>
      <c r="L564">
        <v>0.65647</v>
      </c>
      <c r="M564">
        <v>7.24</v>
      </c>
      <c r="S564">
        <v>7.5</v>
      </c>
      <c r="T564">
        <v>1.625</v>
      </c>
      <c r="U564">
        <v>10.125</v>
      </c>
      <c r="V564">
        <v>7.1410000000000001E-2</v>
      </c>
      <c r="W564">
        <v>0.54374999999999996</v>
      </c>
      <c r="X564" s="2" t="s">
        <v>2778</v>
      </c>
      <c r="Z564" s="3" t="s">
        <v>2779</v>
      </c>
      <c r="AA564">
        <v>108</v>
      </c>
      <c r="AB564" s="1" t="s">
        <v>2742</v>
      </c>
      <c r="AC564" t="s">
        <v>38</v>
      </c>
    </row>
    <row r="565" spans="1:29" x14ac:dyDescent="0.25">
      <c r="A565" s="1" t="s">
        <v>2780</v>
      </c>
      <c r="B565" t="s">
        <v>2781</v>
      </c>
      <c r="C565" t="s">
        <v>2741</v>
      </c>
      <c r="D565" t="str">
        <f>HYPERLINK("http://image.bazic.com/3012.jpg","CLICK HERE")</f>
        <v>CLICK HERE</v>
      </c>
      <c r="E565" s="6">
        <v>14.99</v>
      </c>
      <c r="F565" s="7">
        <v>7.35</v>
      </c>
      <c r="G565" s="4">
        <v>72</v>
      </c>
      <c r="H565" s="5">
        <v>12</v>
      </c>
      <c r="I565">
        <v>18.25</v>
      </c>
      <c r="J565">
        <v>16</v>
      </c>
      <c r="K565">
        <v>17</v>
      </c>
      <c r="L565">
        <v>2.87269</v>
      </c>
      <c r="M565">
        <v>29.72</v>
      </c>
      <c r="N565" s="4">
        <v>17.5</v>
      </c>
      <c r="O565">
        <v>5.25</v>
      </c>
      <c r="P565">
        <v>8</v>
      </c>
      <c r="Q565">
        <v>0.42535000000000001</v>
      </c>
      <c r="R565" s="5">
        <v>4.6399999999999997</v>
      </c>
      <c r="S565">
        <v>7.5</v>
      </c>
      <c r="T565">
        <v>1.5</v>
      </c>
      <c r="U565">
        <v>8</v>
      </c>
      <c r="V565">
        <v>5.2080000000000001E-2</v>
      </c>
      <c r="W565">
        <v>0.375</v>
      </c>
      <c r="X565" s="2" t="s">
        <v>2782</v>
      </c>
      <c r="Y565" s="1" t="s">
        <v>2783</v>
      </c>
      <c r="Z565" s="3" t="s">
        <v>2784</v>
      </c>
      <c r="AA565">
        <v>24</v>
      </c>
      <c r="AB565" s="1" t="s">
        <v>2742</v>
      </c>
      <c r="AC565" t="s">
        <v>38</v>
      </c>
    </row>
    <row r="566" spans="1:29" x14ac:dyDescent="0.25">
      <c r="A566" s="1" t="s">
        <v>2785</v>
      </c>
      <c r="B566" t="s">
        <v>2786</v>
      </c>
      <c r="C566" t="s">
        <v>2741</v>
      </c>
      <c r="D566" t="str">
        <f>HYPERLINK("http://image.bazic.com/3013.jpg","CLICK HERE")</f>
        <v>CLICK HERE</v>
      </c>
      <c r="E566" s="6">
        <v>3.99</v>
      </c>
      <c r="F566" s="7">
        <v>1.8</v>
      </c>
      <c r="G566" s="4">
        <v>288</v>
      </c>
      <c r="H566" s="5">
        <v>24</v>
      </c>
      <c r="I566">
        <v>21.5</v>
      </c>
      <c r="J566">
        <v>19</v>
      </c>
      <c r="K566">
        <v>10.25</v>
      </c>
      <c r="L566">
        <v>2.4231099999999999</v>
      </c>
      <c r="M566">
        <v>32.880000000000003</v>
      </c>
      <c r="N566" s="4">
        <v>10.5</v>
      </c>
      <c r="O566">
        <v>9.25</v>
      </c>
      <c r="P566">
        <v>3</v>
      </c>
      <c r="Q566">
        <v>0.16861999999999999</v>
      </c>
      <c r="R566" s="5">
        <v>2.58</v>
      </c>
      <c r="S566">
        <v>2.56</v>
      </c>
      <c r="T566">
        <v>0.75</v>
      </c>
      <c r="U566">
        <v>5.25</v>
      </c>
      <c r="V566">
        <v>5.8300000000000001E-3</v>
      </c>
      <c r="W566">
        <v>0.1</v>
      </c>
      <c r="X566" s="2" t="s">
        <v>2787</v>
      </c>
      <c r="Y566" s="1" t="s">
        <v>2788</v>
      </c>
      <c r="Z566" s="3" t="s">
        <v>2789</v>
      </c>
      <c r="AA566">
        <v>28</v>
      </c>
      <c r="AB566" s="1" t="s">
        <v>2742</v>
      </c>
      <c r="AC566" t="s">
        <v>38</v>
      </c>
    </row>
    <row r="567" spans="1:29" x14ac:dyDescent="0.25">
      <c r="A567" s="1" t="s">
        <v>2790</v>
      </c>
      <c r="B567" t="s">
        <v>2791</v>
      </c>
      <c r="C567" t="s">
        <v>2741</v>
      </c>
      <c r="D567" t="str">
        <f>HYPERLINK("http://image.bazic.com/3014.jpg","CLICK HERE")</f>
        <v>CLICK HERE</v>
      </c>
      <c r="E567" s="6">
        <v>4.99</v>
      </c>
      <c r="F567" s="7">
        <v>1.8</v>
      </c>
      <c r="G567" s="4">
        <v>144</v>
      </c>
      <c r="H567" s="5">
        <v>24</v>
      </c>
      <c r="I567">
        <v>18</v>
      </c>
      <c r="J567">
        <v>12.5</v>
      </c>
      <c r="K567">
        <v>15</v>
      </c>
      <c r="L567">
        <v>1.95313</v>
      </c>
      <c r="M567">
        <v>18.18</v>
      </c>
      <c r="N567" s="4">
        <v>11.75</v>
      </c>
      <c r="O567">
        <v>8.75</v>
      </c>
      <c r="P567">
        <v>4.75</v>
      </c>
      <c r="Q567">
        <v>0.28261999999999998</v>
      </c>
      <c r="R567" s="5">
        <v>2.8</v>
      </c>
      <c r="S567">
        <v>4.25</v>
      </c>
      <c r="T567">
        <v>0.81</v>
      </c>
      <c r="U567">
        <v>6.44</v>
      </c>
      <c r="V567">
        <v>1.2829999999999999E-2</v>
      </c>
      <c r="W567">
        <v>0.1</v>
      </c>
      <c r="X567" s="2" t="s">
        <v>2792</v>
      </c>
      <c r="Y567" s="1" t="s">
        <v>2793</v>
      </c>
      <c r="Z567" s="3" t="s">
        <v>2794</v>
      </c>
      <c r="AA567">
        <v>40</v>
      </c>
      <c r="AB567" s="1" t="s">
        <v>2742</v>
      </c>
      <c r="AC567" t="s">
        <v>38</v>
      </c>
    </row>
    <row r="568" spans="1:29" x14ac:dyDescent="0.25">
      <c r="A568" s="1" t="s">
        <v>2795</v>
      </c>
      <c r="B568" t="s">
        <v>2796</v>
      </c>
      <c r="C568" t="s">
        <v>2797</v>
      </c>
      <c r="D568" t="str">
        <f>HYPERLINK("http://image.bazic.com/302.jpg","CLICK HERE")</f>
        <v>CLICK HERE</v>
      </c>
      <c r="E568" s="6">
        <v>2.99</v>
      </c>
      <c r="F568" s="7">
        <v>1.05</v>
      </c>
      <c r="G568" s="4">
        <v>144</v>
      </c>
      <c r="H568" s="5">
        <v>24</v>
      </c>
      <c r="I568">
        <v>14.5</v>
      </c>
      <c r="J568">
        <v>13.25</v>
      </c>
      <c r="K568">
        <v>16.5</v>
      </c>
      <c r="L568">
        <v>1.83453</v>
      </c>
      <c r="M568">
        <v>26.46</v>
      </c>
      <c r="N568" s="4">
        <v>12.25</v>
      </c>
      <c r="O568">
        <v>7</v>
      </c>
      <c r="P568">
        <v>5</v>
      </c>
      <c r="Q568">
        <v>0.24812000000000001</v>
      </c>
      <c r="R568" s="5">
        <v>4.2</v>
      </c>
      <c r="S568">
        <v>6.25</v>
      </c>
      <c r="T568">
        <v>0.27600000000000002</v>
      </c>
      <c r="U568">
        <v>12</v>
      </c>
      <c r="V568">
        <v>1.1979999999999999E-2</v>
      </c>
      <c r="W568">
        <v>0.16</v>
      </c>
      <c r="X568" s="2" t="s">
        <v>2799</v>
      </c>
      <c r="Y568" s="1" t="s">
        <v>2800</v>
      </c>
      <c r="Z568" s="3" t="s">
        <v>2801</v>
      </c>
      <c r="AA568">
        <v>36</v>
      </c>
      <c r="AB568" s="1" t="s">
        <v>2798</v>
      </c>
      <c r="AC568" t="s">
        <v>38</v>
      </c>
    </row>
    <row r="569" spans="1:29" x14ac:dyDescent="0.25">
      <c r="A569" s="1" t="s">
        <v>2802</v>
      </c>
      <c r="B569" t="s">
        <v>2803</v>
      </c>
      <c r="C569" t="s">
        <v>2741</v>
      </c>
      <c r="D569" t="str">
        <f>HYPERLINK("http://image.bazic.com/3020.jpg","CLICK HERE")</f>
        <v>CLICK HERE</v>
      </c>
      <c r="E569" s="6">
        <v>10.99</v>
      </c>
      <c r="F569" s="7">
        <v>5.85</v>
      </c>
      <c r="G569" s="4">
        <v>72</v>
      </c>
      <c r="H569" s="5">
        <v>12</v>
      </c>
      <c r="I569">
        <v>17.5</v>
      </c>
      <c r="J569">
        <v>15.25</v>
      </c>
      <c r="K569">
        <v>12.5</v>
      </c>
      <c r="L569">
        <v>1.93052</v>
      </c>
      <c r="M569">
        <v>25.6</v>
      </c>
      <c r="N569" s="4">
        <v>14.25</v>
      </c>
      <c r="O569">
        <v>5.75</v>
      </c>
      <c r="P569">
        <v>5.75</v>
      </c>
      <c r="Q569">
        <v>0.27265</v>
      </c>
      <c r="R569" s="5">
        <v>4.0199999999999996</v>
      </c>
      <c r="S569">
        <v>5.25</v>
      </c>
      <c r="T569">
        <v>0.75</v>
      </c>
      <c r="U569">
        <v>8.5</v>
      </c>
      <c r="V569">
        <v>1.9369999999999998E-2</v>
      </c>
      <c r="W569">
        <v>0.32</v>
      </c>
      <c r="X569" s="2" t="s">
        <v>2804</v>
      </c>
      <c r="Y569" s="1" t="s">
        <v>2805</v>
      </c>
      <c r="Z569" s="3" t="s">
        <v>2806</v>
      </c>
      <c r="AA569">
        <v>30</v>
      </c>
      <c r="AB569" s="1" t="s">
        <v>2742</v>
      </c>
      <c r="AC569" t="s">
        <v>38</v>
      </c>
    </row>
    <row r="570" spans="1:29" x14ac:dyDescent="0.25">
      <c r="A570" s="1" t="s">
        <v>2807</v>
      </c>
      <c r="B570" t="s">
        <v>2808</v>
      </c>
      <c r="C570" t="s">
        <v>2741</v>
      </c>
      <c r="D570" t="str">
        <f>HYPERLINK("http://image.bazic.com/3021.jpg","CLICK HERE")</f>
        <v>CLICK HERE</v>
      </c>
      <c r="E570" s="6">
        <v>10.99</v>
      </c>
      <c r="F570" s="7">
        <v>5.85</v>
      </c>
      <c r="G570" s="4">
        <v>72</v>
      </c>
      <c r="H570" s="5">
        <v>12</v>
      </c>
      <c r="I570">
        <v>14.5</v>
      </c>
      <c r="J570">
        <v>14.25</v>
      </c>
      <c r="K570">
        <v>11.5</v>
      </c>
      <c r="L570">
        <v>1.3751100000000001</v>
      </c>
      <c r="M570">
        <v>21.6</v>
      </c>
      <c r="N570" s="4">
        <v>13.5</v>
      </c>
      <c r="O570">
        <v>4.75</v>
      </c>
      <c r="P570">
        <v>5.25</v>
      </c>
      <c r="Q570">
        <v>0.19481999999999999</v>
      </c>
      <c r="R570" s="5">
        <v>3.38</v>
      </c>
      <c r="S570">
        <v>5</v>
      </c>
      <c r="T570">
        <v>0.75</v>
      </c>
      <c r="U570">
        <v>8</v>
      </c>
      <c r="V570">
        <v>1.736E-2</v>
      </c>
      <c r="W570">
        <v>0.26</v>
      </c>
      <c r="X570" s="2" t="s">
        <v>2809</v>
      </c>
      <c r="Y570" s="1" t="s">
        <v>2810</v>
      </c>
      <c r="Z570" s="3" t="s">
        <v>2811</v>
      </c>
      <c r="AA570">
        <v>36</v>
      </c>
      <c r="AB570" s="1" t="s">
        <v>2742</v>
      </c>
      <c r="AC570" t="s">
        <v>38</v>
      </c>
    </row>
    <row r="571" spans="1:29" x14ac:dyDescent="0.25">
      <c r="A571" s="1" t="s">
        <v>2812</v>
      </c>
      <c r="B571" t="s">
        <v>2813</v>
      </c>
      <c r="C571" t="s">
        <v>2814</v>
      </c>
      <c r="D571" t="str">
        <f>HYPERLINK("http://image.bazic.com/303.jpg","CLICK HERE")</f>
        <v>CLICK HERE</v>
      </c>
      <c r="E571" s="6">
        <v>0.99</v>
      </c>
      <c r="F571" s="7">
        <v>0.45</v>
      </c>
      <c r="G571" s="4">
        <v>288</v>
      </c>
      <c r="H571" s="5">
        <v>24</v>
      </c>
      <c r="I571">
        <v>18</v>
      </c>
      <c r="J571">
        <v>14.75</v>
      </c>
      <c r="K571">
        <v>7.75</v>
      </c>
      <c r="L571">
        <v>1.19076</v>
      </c>
      <c r="M571">
        <v>20.260000000000002</v>
      </c>
      <c r="N571" s="4">
        <v>8.75</v>
      </c>
      <c r="O571">
        <v>4.5</v>
      </c>
      <c r="P571">
        <v>3.5</v>
      </c>
      <c r="Q571">
        <v>7.9750000000000001E-2</v>
      </c>
      <c r="R571" s="5">
        <v>1.6</v>
      </c>
      <c r="S571">
        <v>4.25</v>
      </c>
      <c r="T571">
        <v>0.1875</v>
      </c>
      <c r="U571">
        <v>8.5</v>
      </c>
      <c r="V571">
        <v>3.9199999999999999E-3</v>
      </c>
      <c r="W571">
        <v>6.8750000000000006E-2</v>
      </c>
      <c r="X571" s="2" t="s">
        <v>2815</v>
      </c>
      <c r="Y571" s="1" t="s">
        <v>2816</v>
      </c>
      <c r="Z571" s="3" t="s">
        <v>2817</v>
      </c>
      <c r="AA571">
        <v>48</v>
      </c>
      <c r="AB571" s="1" t="s">
        <v>2798</v>
      </c>
      <c r="AC571" t="s">
        <v>38</v>
      </c>
    </row>
    <row r="572" spans="1:29" x14ac:dyDescent="0.25">
      <c r="A572" s="1" t="s">
        <v>2818</v>
      </c>
      <c r="B572" t="s">
        <v>2819</v>
      </c>
      <c r="C572" t="s">
        <v>2814</v>
      </c>
      <c r="D572" t="str">
        <f>HYPERLINK("http://image.bazic.com/304.jpg","CLICK HERE")</f>
        <v>CLICK HERE</v>
      </c>
      <c r="E572" s="6">
        <v>0.99</v>
      </c>
      <c r="F572" s="7">
        <v>0.45</v>
      </c>
      <c r="G572" s="4">
        <v>288</v>
      </c>
      <c r="H572" s="5">
        <v>24</v>
      </c>
      <c r="I572">
        <v>18.25</v>
      </c>
      <c r="J572">
        <v>14.75</v>
      </c>
      <c r="K572">
        <v>8.5</v>
      </c>
      <c r="L572">
        <v>1.32413</v>
      </c>
      <c r="M572">
        <v>20.64</v>
      </c>
      <c r="N572" s="4">
        <v>8.5</v>
      </c>
      <c r="O572">
        <v>4.5</v>
      </c>
      <c r="P572">
        <v>3.75</v>
      </c>
      <c r="Q572">
        <v>8.301E-2</v>
      </c>
      <c r="R572" s="5">
        <v>1.6</v>
      </c>
      <c r="S572">
        <v>4.25</v>
      </c>
      <c r="T572">
        <v>0.1875</v>
      </c>
      <c r="U572">
        <v>8.8000000000000007</v>
      </c>
      <c r="V572">
        <v>4.0600000000000002E-3</v>
      </c>
      <c r="W572">
        <v>6.9000000000000006E-2</v>
      </c>
      <c r="X572" s="2" t="s">
        <v>2820</v>
      </c>
      <c r="Y572" s="1" t="s">
        <v>2821</v>
      </c>
      <c r="Z572" s="3" t="s">
        <v>2822</v>
      </c>
      <c r="AA572">
        <v>48</v>
      </c>
      <c r="AB572" s="1" t="s">
        <v>2798</v>
      </c>
      <c r="AC572" t="s">
        <v>38</v>
      </c>
    </row>
    <row r="573" spans="1:29" x14ac:dyDescent="0.25">
      <c r="A573" s="1" t="s">
        <v>2823</v>
      </c>
      <c r="B573" t="s">
        <v>2824</v>
      </c>
      <c r="C573" t="s">
        <v>617</v>
      </c>
      <c r="D573" t="str">
        <f>HYPERLINK("http://image.bazic.com/30400.jpg","CLICK HERE")</f>
        <v>CLICK HERE</v>
      </c>
      <c r="E573" s="6">
        <v>5.95</v>
      </c>
      <c r="F573" s="7">
        <v>1.05</v>
      </c>
      <c r="G573" s="4">
        <v>48</v>
      </c>
      <c r="I573">
        <v>15.5</v>
      </c>
      <c r="J573">
        <v>11</v>
      </c>
      <c r="K573">
        <v>5.25</v>
      </c>
      <c r="L573">
        <v>0.51800999999999997</v>
      </c>
      <c r="M573">
        <v>13.76</v>
      </c>
      <c r="S573">
        <v>7.75</v>
      </c>
      <c r="T573">
        <v>0.25</v>
      </c>
      <c r="U573">
        <v>10.75</v>
      </c>
      <c r="V573">
        <v>1.205E-2</v>
      </c>
      <c r="W573">
        <v>0.28000000000000003</v>
      </c>
      <c r="X573" s="2" t="s">
        <v>2825</v>
      </c>
      <c r="Z573" s="3" t="s">
        <v>2826</v>
      </c>
      <c r="AA573">
        <v>100</v>
      </c>
      <c r="AB573" s="1" t="s">
        <v>30</v>
      </c>
      <c r="AC573" t="s">
        <v>31</v>
      </c>
    </row>
    <row r="574" spans="1:29" x14ac:dyDescent="0.25">
      <c r="A574" s="1" t="s">
        <v>2827</v>
      </c>
      <c r="B574" t="s">
        <v>2828</v>
      </c>
      <c r="C574" t="s">
        <v>2797</v>
      </c>
      <c r="D574" t="str">
        <f>HYPERLINK("http://image.bazic.com/305.jpg","CLICK HERE")</f>
        <v>CLICK HERE</v>
      </c>
      <c r="E574" s="6">
        <v>2.99</v>
      </c>
      <c r="F574" s="7">
        <v>1.05</v>
      </c>
      <c r="G574" s="4">
        <v>144</v>
      </c>
      <c r="H574" s="5">
        <v>24</v>
      </c>
      <c r="I574">
        <v>13.5</v>
      </c>
      <c r="J574">
        <v>10.25</v>
      </c>
      <c r="K574">
        <v>14.25</v>
      </c>
      <c r="L574">
        <v>1.1411100000000001</v>
      </c>
      <c r="M574">
        <v>26.1</v>
      </c>
      <c r="N574" s="4">
        <v>13</v>
      </c>
      <c r="O574">
        <v>9.75</v>
      </c>
      <c r="P574">
        <v>2.25</v>
      </c>
      <c r="Q574">
        <v>0.16503999999999999</v>
      </c>
      <c r="R574" s="5">
        <v>4.2</v>
      </c>
      <c r="S574">
        <v>9.4090000000000007</v>
      </c>
      <c r="T574">
        <v>3.9E-2</v>
      </c>
      <c r="U574">
        <v>12.362</v>
      </c>
      <c r="V574">
        <v>2.63E-3</v>
      </c>
      <c r="W574">
        <v>0.17499999999999999</v>
      </c>
      <c r="X574" s="2" t="s">
        <v>2829</v>
      </c>
      <c r="Y574" s="1" t="s">
        <v>2830</v>
      </c>
      <c r="Z574" s="3" t="s">
        <v>2831</v>
      </c>
      <c r="AA574">
        <v>48</v>
      </c>
      <c r="AB574" s="1" t="s">
        <v>2798</v>
      </c>
      <c r="AC574" t="s">
        <v>38</v>
      </c>
    </row>
    <row r="575" spans="1:29" x14ac:dyDescent="0.25">
      <c r="A575" s="1" t="s">
        <v>2832</v>
      </c>
      <c r="B575" t="s">
        <v>2833</v>
      </c>
      <c r="C575" t="s">
        <v>2834</v>
      </c>
      <c r="D575" t="str">
        <f>HYPERLINK("http://image.bazic.com/306.jpg","CLICK HERE")</f>
        <v>CLICK HERE</v>
      </c>
      <c r="E575" s="6">
        <v>2.99</v>
      </c>
      <c r="F575" s="7">
        <v>1.05</v>
      </c>
      <c r="G575" s="4">
        <v>144</v>
      </c>
      <c r="H575" s="5">
        <v>24</v>
      </c>
      <c r="I575">
        <v>13.75</v>
      </c>
      <c r="J575">
        <v>11</v>
      </c>
      <c r="K575">
        <v>12.75</v>
      </c>
      <c r="L575">
        <v>1.11599</v>
      </c>
      <c r="M575">
        <v>15.14</v>
      </c>
      <c r="N575" s="4">
        <v>13.25</v>
      </c>
      <c r="O575">
        <v>5</v>
      </c>
      <c r="P575">
        <v>4</v>
      </c>
      <c r="Q575">
        <v>0.15336</v>
      </c>
      <c r="R575" s="5">
        <v>2.2999999999999998</v>
      </c>
      <c r="S575">
        <v>4.8819999999999997</v>
      </c>
      <c r="T575">
        <v>0.11799999999999999</v>
      </c>
      <c r="U575">
        <v>14.646000000000001</v>
      </c>
      <c r="V575">
        <v>4.8799999999999998E-3</v>
      </c>
      <c r="W575">
        <v>0.08</v>
      </c>
      <c r="X575" s="2" t="s">
        <v>2835</v>
      </c>
      <c r="Y575" s="1" t="s">
        <v>2836</v>
      </c>
      <c r="Z575" s="3" t="s">
        <v>2837</v>
      </c>
      <c r="AA575">
        <v>66</v>
      </c>
      <c r="AB575" s="1" t="s">
        <v>2798</v>
      </c>
      <c r="AC575" t="s">
        <v>38</v>
      </c>
    </row>
    <row r="576" spans="1:29" x14ac:dyDescent="0.25">
      <c r="A576" s="1" t="s">
        <v>2838</v>
      </c>
      <c r="B576" t="s">
        <v>2839</v>
      </c>
      <c r="C576" t="s">
        <v>2814</v>
      </c>
      <c r="D576" t="str">
        <f>HYPERLINK("http://image.bazic.com/307.jpg","CLICK HERE")</f>
        <v>CLICK HERE</v>
      </c>
      <c r="E576" s="6">
        <v>2.99</v>
      </c>
      <c r="F576" s="7">
        <v>1.2</v>
      </c>
      <c r="G576" s="4">
        <v>144</v>
      </c>
      <c r="H576" s="5">
        <v>24</v>
      </c>
      <c r="I576">
        <v>16</v>
      </c>
      <c r="J576">
        <v>13.5</v>
      </c>
      <c r="K576">
        <v>17.25</v>
      </c>
      <c r="L576">
        <v>2.15625</v>
      </c>
      <c r="M576">
        <v>30.58</v>
      </c>
      <c r="N576" s="4">
        <v>15.25</v>
      </c>
      <c r="O576">
        <v>6.5</v>
      </c>
      <c r="P576">
        <v>5.5</v>
      </c>
      <c r="Q576">
        <v>0.3155</v>
      </c>
      <c r="R576" s="5">
        <v>4.8600000000000003</v>
      </c>
      <c r="S576">
        <v>5.8659999999999997</v>
      </c>
      <c r="T576">
        <v>0.19700000000000001</v>
      </c>
      <c r="U576">
        <v>14.961</v>
      </c>
      <c r="V576">
        <v>1.001E-2</v>
      </c>
      <c r="W576">
        <v>0.2</v>
      </c>
      <c r="X576" s="2" t="s">
        <v>2840</v>
      </c>
      <c r="Y576" s="1" t="s">
        <v>2841</v>
      </c>
      <c r="Z576" s="3" t="s">
        <v>2842</v>
      </c>
      <c r="AA576">
        <v>36</v>
      </c>
      <c r="AB576" s="1" t="s">
        <v>2798</v>
      </c>
      <c r="AC576" t="s">
        <v>38</v>
      </c>
    </row>
    <row r="577" spans="1:29" x14ac:dyDescent="0.25">
      <c r="A577" s="1" t="s">
        <v>2843</v>
      </c>
      <c r="B577" t="s">
        <v>2844</v>
      </c>
      <c r="C577" t="s">
        <v>2834</v>
      </c>
      <c r="D577" t="str">
        <f>HYPERLINK("http://image.bazic.com/310.jpg","CLICK HERE")</f>
        <v>CLICK HERE</v>
      </c>
      <c r="E577" s="6">
        <v>2.99</v>
      </c>
      <c r="F577" s="7">
        <v>1.05</v>
      </c>
      <c r="G577" s="4">
        <v>144</v>
      </c>
      <c r="H577" s="5">
        <v>24</v>
      </c>
      <c r="I577">
        <v>15.25</v>
      </c>
      <c r="J577">
        <v>13.25</v>
      </c>
      <c r="K577">
        <v>7.5</v>
      </c>
      <c r="L577">
        <v>0.87700999999999996</v>
      </c>
      <c r="M577">
        <v>23.98</v>
      </c>
      <c r="N577" s="4">
        <v>14.75</v>
      </c>
      <c r="O577">
        <v>6.25</v>
      </c>
      <c r="P577">
        <v>2</v>
      </c>
      <c r="Q577">
        <v>0.1067</v>
      </c>
      <c r="R577" s="5">
        <v>3.86</v>
      </c>
      <c r="S577">
        <v>5.875</v>
      </c>
      <c r="T577">
        <v>6.2E-2</v>
      </c>
      <c r="U577">
        <v>14.436999999999999</v>
      </c>
      <c r="V577">
        <v>3.0400000000000002E-3</v>
      </c>
      <c r="W577">
        <v>0.16</v>
      </c>
      <c r="X577" s="2" t="s">
        <v>2845</v>
      </c>
      <c r="Y577" s="1" t="s">
        <v>2846</v>
      </c>
      <c r="Z577" s="3" t="s">
        <v>2847</v>
      </c>
      <c r="AA577">
        <v>54</v>
      </c>
      <c r="AB577" s="1" t="s">
        <v>2798</v>
      </c>
      <c r="AC577" t="s">
        <v>38</v>
      </c>
    </row>
    <row r="578" spans="1:29" x14ac:dyDescent="0.25">
      <c r="A578" s="1" t="s">
        <v>2848</v>
      </c>
      <c r="B578" t="s">
        <v>2849</v>
      </c>
      <c r="C578" t="s">
        <v>1952</v>
      </c>
      <c r="D578" t="str">
        <f>HYPERLINK("http://image.bazic.com/3100.jpg","CLICK HERE")</f>
        <v>CLICK HERE</v>
      </c>
      <c r="E578" s="6">
        <v>3.99</v>
      </c>
      <c r="F578" s="7">
        <v>1.5</v>
      </c>
      <c r="G578" s="4">
        <v>48</v>
      </c>
      <c r="I578">
        <v>12</v>
      </c>
      <c r="J578">
        <v>10.25</v>
      </c>
      <c r="K578">
        <v>13</v>
      </c>
      <c r="L578">
        <v>0.92535000000000001</v>
      </c>
      <c r="M578">
        <v>34.72</v>
      </c>
      <c r="S578">
        <v>9.9209999999999994</v>
      </c>
      <c r="T578">
        <v>0.59099999999999997</v>
      </c>
      <c r="U578">
        <v>11.929</v>
      </c>
      <c r="V578">
        <v>4.0480000000000002E-2</v>
      </c>
      <c r="W578">
        <v>0.68</v>
      </c>
      <c r="X578" s="2" t="s">
        <v>2851</v>
      </c>
      <c r="Z578" s="3" t="s">
        <v>2852</v>
      </c>
      <c r="AA578">
        <v>60</v>
      </c>
      <c r="AB578" s="1" t="s">
        <v>2057</v>
      </c>
      <c r="AC578" t="s">
        <v>2850</v>
      </c>
    </row>
    <row r="579" spans="1:29" x14ac:dyDescent="0.25">
      <c r="A579" s="1" t="s">
        <v>2853</v>
      </c>
      <c r="B579" t="s">
        <v>2854</v>
      </c>
      <c r="C579" t="s">
        <v>1930</v>
      </c>
      <c r="D579" t="str">
        <f>HYPERLINK("http://image.bazic.com/3101.jpg","CLICK HERE")</f>
        <v>CLICK HERE</v>
      </c>
      <c r="E579" s="6">
        <v>7.99</v>
      </c>
      <c r="F579" s="7">
        <v>3.75</v>
      </c>
      <c r="G579" s="4">
        <v>12</v>
      </c>
      <c r="I579">
        <v>12</v>
      </c>
      <c r="J579">
        <v>11</v>
      </c>
      <c r="K579">
        <v>5.5</v>
      </c>
      <c r="L579">
        <v>0.42014000000000001</v>
      </c>
      <c r="M579">
        <v>11.58</v>
      </c>
      <c r="S579">
        <v>10.236000000000001</v>
      </c>
      <c r="T579">
        <v>0.39400000000000002</v>
      </c>
      <c r="U579">
        <v>11.654</v>
      </c>
      <c r="V579">
        <v>2.7199999999999998E-2</v>
      </c>
      <c r="W579">
        <v>0.92</v>
      </c>
      <c r="X579" s="2" t="s">
        <v>2855</v>
      </c>
      <c r="Z579" s="3" t="s">
        <v>2856</v>
      </c>
      <c r="AA579">
        <v>96</v>
      </c>
      <c r="AB579" s="1" t="s">
        <v>1391</v>
      </c>
      <c r="AC579" t="s">
        <v>38</v>
      </c>
    </row>
    <row r="580" spans="1:29" x14ac:dyDescent="0.25">
      <c r="A580" s="1" t="s">
        <v>2857</v>
      </c>
      <c r="B580" t="s">
        <v>2858</v>
      </c>
      <c r="C580" t="s">
        <v>1930</v>
      </c>
      <c r="D580" t="str">
        <f>HYPERLINK("http://image.bazic.com/3102.jpg","CLICK HERE")</f>
        <v>CLICK HERE</v>
      </c>
      <c r="E580" s="6">
        <v>1.99</v>
      </c>
      <c r="F580" s="7">
        <v>0.89</v>
      </c>
      <c r="G580" s="4">
        <v>144</v>
      </c>
      <c r="H580" s="5">
        <v>36</v>
      </c>
      <c r="I580">
        <v>21</v>
      </c>
      <c r="J580">
        <v>13</v>
      </c>
      <c r="K580">
        <v>8</v>
      </c>
      <c r="L580">
        <v>1.26389</v>
      </c>
      <c r="M580">
        <v>31.8</v>
      </c>
      <c r="N580" s="4">
        <v>12.5</v>
      </c>
      <c r="O580">
        <v>10.5</v>
      </c>
      <c r="P580">
        <v>4</v>
      </c>
      <c r="Q580">
        <v>0.30381999999999998</v>
      </c>
      <c r="R580" s="5">
        <v>7.64</v>
      </c>
      <c r="S580">
        <v>9.6869999999999994</v>
      </c>
      <c r="T580">
        <v>0.157</v>
      </c>
      <c r="U580">
        <v>12.75</v>
      </c>
      <c r="V580">
        <v>1.1220000000000001E-2</v>
      </c>
      <c r="W580">
        <v>0.2</v>
      </c>
      <c r="X580" s="2" t="s">
        <v>2859</v>
      </c>
      <c r="Y580" s="1" t="s">
        <v>2860</v>
      </c>
      <c r="Z580" s="3" t="s">
        <v>2861</v>
      </c>
      <c r="AA580">
        <v>42</v>
      </c>
      <c r="AB580" s="1" t="s">
        <v>1391</v>
      </c>
      <c r="AC580" t="s">
        <v>38</v>
      </c>
    </row>
    <row r="581" spans="1:29" x14ac:dyDescent="0.25">
      <c r="A581" s="1" t="s">
        <v>2862</v>
      </c>
      <c r="B581" t="s">
        <v>2863</v>
      </c>
      <c r="C581" t="s">
        <v>1952</v>
      </c>
      <c r="D581" t="str">
        <f>HYPERLINK("http://image.bazic.com/3103.jpg","CLICK HERE")</f>
        <v>CLICK HERE</v>
      </c>
      <c r="E581" s="6">
        <v>2.99</v>
      </c>
      <c r="F581" s="7">
        <v>0.89</v>
      </c>
      <c r="G581" s="4">
        <v>48</v>
      </c>
      <c r="I581">
        <v>12.25</v>
      </c>
      <c r="J581">
        <v>10</v>
      </c>
      <c r="K581">
        <v>6.75</v>
      </c>
      <c r="L581">
        <v>0.47852</v>
      </c>
      <c r="M581">
        <v>18.16</v>
      </c>
      <c r="S581">
        <v>9.6460000000000008</v>
      </c>
      <c r="T581">
        <v>0.315</v>
      </c>
      <c r="U581">
        <v>11.929</v>
      </c>
      <c r="V581">
        <v>2.0979999999999999E-2</v>
      </c>
      <c r="W581">
        <v>0.36</v>
      </c>
      <c r="X581" s="2" t="s">
        <v>2865</v>
      </c>
      <c r="Z581" s="3" t="s">
        <v>2866</v>
      </c>
      <c r="AA581">
        <v>60</v>
      </c>
      <c r="AB581" s="1" t="s">
        <v>2057</v>
      </c>
      <c r="AC581" t="s">
        <v>2864</v>
      </c>
    </row>
    <row r="582" spans="1:29" x14ac:dyDescent="0.25">
      <c r="A582" s="1" t="s">
        <v>2867</v>
      </c>
      <c r="B582" t="s">
        <v>2868</v>
      </c>
      <c r="C582" t="s">
        <v>1974</v>
      </c>
      <c r="D582" t="str">
        <f>HYPERLINK("http://image.bazic.com/3104.jpg","CLICK HERE")</f>
        <v>CLICK HERE</v>
      </c>
      <c r="E582" s="6">
        <v>4.99</v>
      </c>
      <c r="F582" s="7">
        <v>2.25</v>
      </c>
      <c r="G582" s="4">
        <v>72</v>
      </c>
      <c r="H582" s="5">
        <v>24</v>
      </c>
      <c r="I582">
        <v>24.25</v>
      </c>
      <c r="J582">
        <v>11.5</v>
      </c>
      <c r="K582">
        <v>16.5</v>
      </c>
      <c r="L582">
        <v>2.6628699999999998</v>
      </c>
      <c r="M582">
        <v>19.239999999999998</v>
      </c>
      <c r="N582" s="4">
        <v>11</v>
      </c>
      <c r="O582">
        <v>8</v>
      </c>
      <c r="P582">
        <v>16</v>
      </c>
      <c r="Q582">
        <v>0.81481999999999999</v>
      </c>
      <c r="R582" s="5">
        <v>6.02</v>
      </c>
      <c r="S582">
        <v>15.5</v>
      </c>
      <c r="T582">
        <v>0.25</v>
      </c>
      <c r="U582">
        <v>10.375</v>
      </c>
      <c r="V582">
        <v>2.3269999999999999E-2</v>
      </c>
      <c r="W582">
        <v>0.22</v>
      </c>
      <c r="X582" s="2" t="s">
        <v>2869</v>
      </c>
      <c r="Y582" s="1" t="s">
        <v>2870</v>
      </c>
      <c r="Z582" s="3" t="s">
        <v>2871</v>
      </c>
      <c r="AA582">
        <v>24</v>
      </c>
      <c r="AB582" s="1" t="s">
        <v>1391</v>
      </c>
      <c r="AC582" t="s">
        <v>38</v>
      </c>
    </row>
    <row r="583" spans="1:29" x14ac:dyDescent="0.25">
      <c r="A583" s="1" t="s">
        <v>2872</v>
      </c>
      <c r="B583" t="s">
        <v>2873</v>
      </c>
      <c r="C583" t="s">
        <v>1974</v>
      </c>
      <c r="D583" t="str">
        <f>HYPERLINK("http://image.bazic.com/3105.jpg","CLICK HERE")</f>
        <v>CLICK HERE</v>
      </c>
      <c r="E583" s="6">
        <v>3.99</v>
      </c>
      <c r="F583" s="7">
        <v>1.95</v>
      </c>
      <c r="G583" s="4">
        <v>72</v>
      </c>
      <c r="H583" s="5">
        <v>24</v>
      </c>
      <c r="I583">
        <v>24.5</v>
      </c>
      <c r="J583">
        <v>10.75</v>
      </c>
      <c r="K583">
        <v>14</v>
      </c>
      <c r="L583">
        <v>2.1338300000000001</v>
      </c>
      <c r="M583">
        <v>15.58</v>
      </c>
      <c r="N583" s="4">
        <v>10</v>
      </c>
      <c r="O583">
        <v>8</v>
      </c>
      <c r="P583">
        <v>13.5</v>
      </c>
      <c r="Q583">
        <v>0.625</v>
      </c>
      <c r="R583" s="5">
        <v>4.92</v>
      </c>
      <c r="S583">
        <v>13.385999999999999</v>
      </c>
      <c r="T583">
        <v>0.35399999999999998</v>
      </c>
      <c r="U583">
        <v>9.4489999999999998</v>
      </c>
      <c r="V583">
        <v>2.5909999999999999E-2</v>
      </c>
      <c r="W583">
        <v>0.18</v>
      </c>
      <c r="X583" s="2" t="s">
        <v>2874</v>
      </c>
      <c r="Y583" s="1" t="s">
        <v>2875</v>
      </c>
      <c r="Z583" s="3" t="s">
        <v>2876</v>
      </c>
      <c r="AA583">
        <v>30</v>
      </c>
      <c r="AB583" s="1" t="s">
        <v>1391</v>
      </c>
      <c r="AC583" t="s">
        <v>38</v>
      </c>
    </row>
    <row r="584" spans="1:29" x14ac:dyDescent="0.25">
      <c r="A584" s="1" t="s">
        <v>2877</v>
      </c>
      <c r="B584" t="s">
        <v>2878</v>
      </c>
      <c r="C584" t="s">
        <v>1930</v>
      </c>
      <c r="D584" t="str">
        <f>HYPERLINK("http://image.bazic.com/3107.jpg","CLICK HERE")</f>
        <v>CLICK HERE</v>
      </c>
      <c r="E584" s="6">
        <v>2.99</v>
      </c>
      <c r="F584" s="7">
        <v>1.05</v>
      </c>
      <c r="G584" s="4">
        <v>144</v>
      </c>
      <c r="H584" s="5">
        <v>24</v>
      </c>
      <c r="I584">
        <v>15.5</v>
      </c>
      <c r="J584">
        <v>10.5</v>
      </c>
      <c r="K584">
        <v>13.75</v>
      </c>
      <c r="L584">
        <v>1.2950299999999999</v>
      </c>
      <c r="M584">
        <v>37.68</v>
      </c>
      <c r="N584" s="4">
        <v>9.5</v>
      </c>
      <c r="O584">
        <v>2.25</v>
      </c>
      <c r="P584">
        <v>12.75</v>
      </c>
      <c r="Q584">
        <v>0.15772</v>
      </c>
      <c r="R584" s="5">
        <v>6.1</v>
      </c>
      <c r="S584">
        <v>9.5079999999999991</v>
      </c>
      <c r="T584">
        <v>7.9000000000000001E-2</v>
      </c>
      <c r="U584">
        <v>12.323</v>
      </c>
      <c r="V584">
        <v>5.3600000000000002E-3</v>
      </c>
      <c r="W584">
        <v>0.24</v>
      </c>
      <c r="X584" s="2" t="s">
        <v>2879</v>
      </c>
      <c r="Y584" s="1" t="s">
        <v>2880</v>
      </c>
      <c r="Z584" s="3" t="s">
        <v>2881</v>
      </c>
      <c r="AA584">
        <v>50</v>
      </c>
      <c r="AB584" s="1" t="s">
        <v>1391</v>
      </c>
      <c r="AC584" t="s">
        <v>38</v>
      </c>
    </row>
    <row r="585" spans="1:29" x14ac:dyDescent="0.25">
      <c r="A585" s="1" t="s">
        <v>2882</v>
      </c>
      <c r="B585" t="s">
        <v>2883</v>
      </c>
      <c r="C585" t="s">
        <v>1930</v>
      </c>
      <c r="D585" t="str">
        <f>HYPERLINK("http://image.bazic.com/3108.jpg","CLICK HERE")</f>
        <v>CLICK HERE</v>
      </c>
      <c r="E585" s="6">
        <v>1.99</v>
      </c>
      <c r="F585" s="7">
        <v>0.89</v>
      </c>
      <c r="G585" s="4">
        <v>144</v>
      </c>
      <c r="H585" s="5">
        <v>24</v>
      </c>
      <c r="I585">
        <v>20.75</v>
      </c>
      <c r="J585">
        <v>13.5</v>
      </c>
      <c r="K585">
        <v>6.75</v>
      </c>
      <c r="L585">
        <v>1.0942400000000001</v>
      </c>
      <c r="M585">
        <v>26.34</v>
      </c>
      <c r="N585" s="4">
        <v>12</v>
      </c>
      <c r="O585">
        <v>10</v>
      </c>
      <c r="P585">
        <v>2</v>
      </c>
      <c r="Q585">
        <v>0.13889000000000001</v>
      </c>
      <c r="R585" s="5">
        <v>4.16</v>
      </c>
      <c r="S585">
        <v>9.5</v>
      </c>
      <c r="T585">
        <v>9.8000000000000004E-2</v>
      </c>
      <c r="U585">
        <v>13</v>
      </c>
      <c r="V585">
        <v>7.0099999999999997E-3</v>
      </c>
      <c r="W585">
        <v>0.14000000000000001</v>
      </c>
      <c r="X585" s="2" t="s">
        <v>2884</v>
      </c>
      <c r="Y585" s="1" t="s">
        <v>2885</v>
      </c>
      <c r="Z585" s="3" t="s">
        <v>2886</v>
      </c>
      <c r="AA585">
        <v>56</v>
      </c>
      <c r="AB585" s="1" t="s">
        <v>1391</v>
      </c>
      <c r="AC585" t="s">
        <v>38</v>
      </c>
    </row>
    <row r="586" spans="1:29" x14ac:dyDescent="0.25">
      <c r="A586" s="1" t="s">
        <v>2887</v>
      </c>
      <c r="B586" t="s">
        <v>2888</v>
      </c>
      <c r="C586" t="s">
        <v>1952</v>
      </c>
      <c r="D586" t="str">
        <f>HYPERLINK("http://image.bazic.com/3109.jpg","CLICK HERE")</f>
        <v>CLICK HERE</v>
      </c>
      <c r="E586" s="6">
        <v>2.99</v>
      </c>
      <c r="F586" s="7">
        <v>1.2</v>
      </c>
      <c r="G586" s="4">
        <v>48</v>
      </c>
      <c r="I586">
        <v>12.25</v>
      </c>
      <c r="J586">
        <v>10.5</v>
      </c>
      <c r="K586">
        <v>7.5</v>
      </c>
      <c r="L586">
        <v>0.55827000000000004</v>
      </c>
      <c r="M586">
        <v>16.14</v>
      </c>
      <c r="S586">
        <v>9.7240000000000002</v>
      </c>
      <c r="T586">
        <v>0.157</v>
      </c>
      <c r="U586">
        <v>11.654</v>
      </c>
      <c r="V586">
        <v>1.03E-2</v>
      </c>
      <c r="W586">
        <v>0.32</v>
      </c>
      <c r="X586" s="2" t="s">
        <v>2890</v>
      </c>
      <c r="Z586" s="3" t="s">
        <v>2891</v>
      </c>
      <c r="AA586">
        <v>72</v>
      </c>
      <c r="AB586" s="1" t="s">
        <v>2057</v>
      </c>
      <c r="AC586" t="s">
        <v>2889</v>
      </c>
    </row>
    <row r="587" spans="1:29" x14ac:dyDescent="0.25">
      <c r="A587" s="1" t="s">
        <v>2892</v>
      </c>
      <c r="B587" t="s">
        <v>2893</v>
      </c>
      <c r="C587" t="s">
        <v>617</v>
      </c>
      <c r="D587" t="str">
        <f>HYPERLINK("http://image.bazic.com/311.jpg","CLICK HERE")</f>
        <v>CLICK HERE</v>
      </c>
      <c r="E587" s="6">
        <v>5.95</v>
      </c>
      <c r="F587" s="7">
        <v>1.05</v>
      </c>
      <c r="G587" s="4">
        <v>48</v>
      </c>
      <c r="I587">
        <v>15.75</v>
      </c>
      <c r="J587">
        <v>11</v>
      </c>
      <c r="K587">
        <v>5.25</v>
      </c>
      <c r="L587">
        <v>0.52637</v>
      </c>
      <c r="M587">
        <v>13.7</v>
      </c>
      <c r="S587">
        <v>7.5979999999999999</v>
      </c>
      <c r="T587">
        <v>0.23599999999999999</v>
      </c>
      <c r="U587">
        <v>10.747999999999999</v>
      </c>
      <c r="V587">
        <v>1.115E-2</v>
      </c>
      <c r="W587">
        <v>0.28000000000000003</v>
      </c>
      <c r="X587" s="2" t="s">
        <v>2894</v>
      </c>
      <c r="Z587" s="3" t="s">
        <v>2895</v>
      </c>
      <c r="AA587">
        <v>100</v>
      </c>
      <c r="AB587" s="1" t="s">
        <v>30</v>
      </c>
      <c r="AC587" t="s">
        <v>38</v>
      </c>
    </row>
    <row r="588" spans="1:29" x14ac:dyDescent="0.25">
      <c r="A588" s="1" t="s">
        <v>2896</v>
      </c>
      <c r="B588" t="s">
        <v>2897</v>
      </c>
      <c r="C588" t="s">
        <v>1952</v>
      </c>
      <c r="D588" t="str">
        <f>HYPERLINK("http://image.bazic.com/3110.jpg","CLICK HERE")</f>
        <v>CLICK HERE</v>
      </c>
      <c r="E588" s="6">
        <v>1.99</v>
      </c>
      <c r="F588" s="7">
        <v>0.75</v>
      </c>
      <c r="G588" s="4">
        <v>48</v>
      </c>
      <c r="I588">
        <v>10.25</v>
      </c>
      <c r="J588">
        <v>8.75</v>
      </c>
      <c r="K588">
        <v>12.5</v>
      </c>
      <c r="L588">
        <v>0.64878000000000002</v>
      </c>
      <c r="M588">
        <v>10.5</v>
      </c>
      <c r="S588">
        <v>9.4290000000000003</v>
      </c>
      <c r="T588">
        <v>0.27600000000000002</v>
      </c>
      <c r="U588">
        <v>11.654</v>
      </c>
      <c r="V588">
        <v>1.755E-2</v>
      </c>
      <c r="W588">
        <v>0.12</v>
      </c>
      <c r="X588" s="2" t="s">
        <v>2898</v>
      </c>
      <c r="Z588" s="3" t="s">
        <v>2899</v>
      </c>
      <c r="AA588">
        <v>108</v>
      </c>
      <c r="AB588" s="1" t="s">
        <v>1391</v>
      </c>
      <c r="AC588" t="s">
        <v>38</v>
      </c>
    </row>
    <row r="589" spans="1:29" x14ac:dyDescent="0.25">
      <c r="A589" s="1" t="s">
        <v>2900</v>
      </c>
      <c r="B589" t="s">
        <v>2901</v>
      </c>
      <c r="C589" t="s">
        <v>2902</v>
      </c>
      <c r="D589" t="str">
        <f>HYPERLINK("http://image.bazic.com/3111.jpg","CLICK HERE")</f>
        <v>CLICK HERE</v>
      </c>
      <c r="E589" s="6">
        <v>5.99</v>
      </c>
      <c r="F589" s="7">
        <v>2.25</v>
      </c>
      <c r="G589" s="4">
        <v>24</v>
      </c>
      <c r="I589">
        <v>18.5</v>
      </c>
      <c r="J589">
        <v>12.5</v>
      </c>
      <c r="K589">
        <v>12.25</v>
      </c>
      <c r="L589">
        <v>1.6393599999999999</v>
      </c>
      <c r="M589">
        <v>18.46</v>
      </c>
      <c r="S589">
        <v>10.433</v>
      </c>
      <c r="T589">
        <v>2.165</v>
      </c>
      <c r="U589">
        <v>11.614000000000001</v>
      </c>
      <c r="V589">
        <v>0.15181</v>
      </c>
      <c r="W589">
        <v>0.72</v>
      </c>
      <c r="X589" s="2" t="s">
        <v>2903</v>
      </c>
      <c r="Z589" s="3" t="s">
        <v>2904</v>
      </c>
      <c r="AA589">
        <v>42</v>
      </c>
      <c r="AB589" s="1" t="s">
        <v>1931</v>
      </c>
      <c r="AC589" t="s">
        <v>38</v>
      </c>
    </row>
    <row r="590" spans="1:29" x14ac:dyDescent="0.25">
      <c r="A590" s="1" t="s">
        <v>2905</v>
      </c>
      <c r="B590" t="s">
        <v>2906</v>
      </c>
      <c r="C590" t="s">
        <v>1974</v>
      </c>
      <c r="D590" t="str">
        <f>HYPERLINK("http://image.bazic.com/3112.jpg","CLICK HERE")</f>
        <v>CLICK HERE</v>
      </c>
      <c r="E590" s="6">
        <v>3.99</v>
      </c>
      <c r="F590" s="7">
        <v>1.95</v>
      </c>
      <c r="G590" s="4">
        <v>72</v>
      </c>
      <c r="H590" s="5">
        <v>24</v>
      </c>
      <c r="I590">
        <v>24.5</v>
      </c>
      <c r="J590">
        <v>11</v>
      </c>
      <c r="K590">
        <v>14.5</v>
      </c>
      <c r="L590">
        <v>2.2614299999999998</v>
      </c>
      <c r="M590">
        <v>19.78</v>
      </c>
      <c r="N590" s="4">
        <v>10</v>
      </c>
      <c r="O590">
        <v>8</v>
      </c>
      <c r="P590">
        <v>13.75</v>
      </c>
      <c r="Q590">
        <v>0.63656999999999997</v>
      </c>
      <c r="R590" s="5">
        <v>6.08</v>
      </c>
      <c r="S590">
        <v>13.385999999999999</v>
      </c>
      <c r="T590">
        <v>0.35399999999999998</v>
      </c>
      <c r="U590">
        <v>9.4489999999999998</v>
      </c>
      <c r="V590">
        <v>2.5909999999999999E-2</v>
      </c>
      <c r="W590">
        <v>0.24</v>
      </c>
      <c r="X590" s="2" t="s">
        <v>2907</v>
      </c>
      <c r="Y590" s="1" t="s">
        <v>2908</v>
      </c>
      <c r="Z590" s="3" t="s">
        <v>2909</v>
      </c>
      <c r="AA590">
        <v>30</v>
      </c>
      <c r="AB590" s="1" t="s">
        <v>1391</v>
      </c>
      <c r="AC590" t="s">
        <v>38</v>
      </c>
    </row>
    <row r="591" spans="1:29" x14ac:dyDescent="0.25">
      <c r="A591" s="1" t="s">
        <v>2910</v>
      </c>
      <c r="B591" t="s">
        <v>2911</v>
      </c>
      <c r="C591" t="s">
        <v>2902</v>
      </c>
      <c r="D591" t="str">
        <f>HYPERLINK("http://image.bazic.com/3113.jpg","CLICK HERE")</f>
        <v>CLICK HERE</v>
      </c>
      <c r="E591" s="6">
        <v>5.99</v>
      </c>
      <c r="F591" s="7">
        <v>2.25</v>
      </c>
      <c r="G591" s="4">
        <v>24</v>
      </c>
      <c r="I591">
        <v>18.25</v>
      </c>
      <c r="J591">
        <v>12.5</v>
      </c>
      <c r="K591">
        <v>12</v>
      </c>
      <c r="L591">
        <v>1.5842000000000001</v>
      </c>
      <c r="M591">
        <v>17.84</v>
      </c>
      <c r="S591">
        <v>10.433</v>
      </c>
      <c r="T591">
        <v>2.165</v>
      </c>
      <c r="U591">
        <v>11.614000000000001</v>
      </c>
      <c r="V591">
        <v>0.15181</v>
      </c>
      <c r="W591">
        <v>0.76</v>
      </c>
      <c r="X591" s="2" t="s">
        <v>2912</v>
      </c>
      <c r="Z591" s="3" t="s">
        <v>2913</v>
      </c>
      <c r="AA591">
        <v>48</v>
      </c>
      <c r="AB591" s="1" t="s">
        <v>1931</v>
      </c>
      <c r="AC591" t="s">
        <v>38</v>
      </c>
    </row>
    <row r="592" spans="1:29" x14ac:dyDescent="0.25">
      <c r="A592" s="1" t="s">
        <v>2914</v>
      </c>
      <c r="B592" t="s">
        <v>2915</v>
      </c>
      <c r="C592" t="s">
        <v>1930</v>
      </c>
      <c r="D592" t="str">
        <f>HYPERLINK("http://image.bazic.com/3114.jpg","CLICK HERE")</f>
        <v>CLICK HERE</v>
      </c>
      <c r="E592" s="6">
        <v>2.99</v>
      </c>
      <c r="F592" s="7">
        <v>1.2</v>
      </c>
      <c r="G592" s="4">
        <v>144</v>
      </c>
      <c r="H592" s="5">
        <v>24</v>
      </c>
      <c r="I592">
        <v>20.75</v>
      </c>
      <c r="J592">
        <v>11.5</v>
      </c>
      <c r="K592">
        <v>12.75</v>
      </c>
      <c r="L592">
        <v>1.7606900000000001</v>
      </c>
      <c r="M592">
        <v>38.18</v>
      </c>
      <c r="N592" s="4">
        <v>10</v>
      </c>
      <c r="O592">
        <v>3.75</v>
      </c>
      <c r="P592">
        <v>11.75</v>
      </c>
      <c r="Q592">
        <v>0.25498999999999999</v>
      </c>
      <c r="R592" s="5">
        <v>6.08</v>
      </c>
      <c r="S592">
        <v>10.353999999999999</v>
      </c>
      <c r="T592">
        <v>0.19700000000000001</v>
      </c>
      <c r="U592">
        <v>12.598000000000001</v>
      </c>
      <c r="V592">
        <v>1.487E-2</v>
      </c>
      <c r="W592">
        <v>0.24</v>
      </c>
      <c r="X592" s="2" t="s">
        <v>2916</v>
      </c>
      <c r="Y592" s="1" t="s">
        <v>2917</v>
      </c>
      <c r="Z592" s="3" t="s">
        <v>2918</v>
      </c>
      <c r="AA592">
        <v>30</v>
      </c>
      <c r="AB592" s="1" t="s">
        <v>1391</v>
      </c>
      <c r="AC592" t="s">
        <v>38</v>
      </c>
    </row>
    <row r="593" spans="1:29" x14ac:dyDescent="0.25">
      <c r="A593" s="1" t="s">
        <v>2919</v>
      </c>
      <c r="B593" t="s">
        <v>2920</v>
      </c>
      <c r="C593" t="s">
        <v>1974</v>
      </c>
      <c r="D593" t="str">
        <f>HYPERLINK("http://image.bazic.com/3116.jpg","CLICK HERE")</f>
        <v>CLICK HERE</v>
      </c>
      <c r="E593" s="6">
        <v>2.99</v>
      </c>
      <c r="F593" s="7">
        <v>1.5</v>
      </c>
      <c r="G593" s="4">
        <v>144</v>
      </c>
      <c r="H593" s="5">
        <v>24</v>
      </c>
      <c r="I593">
        <v>16.25</v>
      </c>
      <c r="J593">
        <v>16</v>
      </c>
      <c r="K593">
        <v>16</v>
      </c>
      <c r="L593">
        <v>2.40741</v>
      </c>
      <c r="M593">
        <v>23.92</v>
      </c>
      <c r="N593" s="4">
        <v>15.25</v>
      </c>
      <c r="O593">
        <v>5.25</v>
      </c>
      <c r="P593">
        <v>7.75</v>
      </c>
      <c r="Q593">
        <v>0.35908000000000001</v>
      </c>
      <c r="R593" s="5">
        <v>3.7</v>
      </c>
      <c r="S593">
        <v>7</v>
      </c>
      <c r="T593">
        <v>0.875</v>
      </c>
      <c r="U593">
        <v>4.625</v>
      </c>
      <c r="V593">
        <v>1.6389999999999998E-2</v>
      </c>
      <c r="W593">
        <v>0.1</v>
      </c>
      <c r="X593" s="2" t="s">
        <v>2921</v>
      </c>
      <c r="Y593" s="1" t="s">
        <v>2922</v>
      </c>
      <c r="Z593" s="3" t="s">
        <v>2923</v>
      </c>
      <c r="AA593">
        <v>24</v>
      </c>
      <c r="AB593" s="1" t="s">
        <v>1391</v>
      </c>
      <c r="AC593" t="s">
        <v>38</v>
      </c>
    </row>
    <row r="594" spans="1:29" x14ac:dyDescent="0.25">
      <c r="A594" s="1" t="s">
        <v>2924</v>
      </c>
      <c r="B594" t="s">
        <v>2925</v>
      </c>
      <c r="C594" t="s">
        <v>1930</v>
      </c>
      <c r="D594" t="str">
        <f>HYPERLINK("http://image.bazic.com/3117.jpg","CLICK HERE")</f>
        <v>CLICK HERE</v>
      </c>
      <c r="E594" s="6">
        <v>1.99</v>
      </c>
      <c r="F594" s="7">
        <v>0.89</v>
      </c>
      <c r="G594" s="4">
        <v>144</v>
      </c>
      <c r="H594" s="5">
        <v>24</v>
      </c>
      <c r="I594">
        <v>13.25</v>
      </c>
      <c r="J594">
        <v>10.5</v>
      </c>
      <c r="K594">
        <v>13</v>
      </c>
      <c r="L594">
        <v>1.0466599999999999</v>
      </c>
      <c r="M594">
        <v>21.58</v>
      </c>
      <c r="N594" s="4">
        <v>9.75</v>
      </c>
      <c r="O594">
        <v>2.25</v>
      </c>
      <c r="P594">
        <v>12.25</v>
      </c>
      <c r="Q594">
        <v>0.15551999999999999</v>
      </c>
      <c r="R594" s="5">
        <v>3.42</v>
      </c>
      <c r="S594">
        <v>9.4879999999999995</v>
      </c>
      <c r="T594">
        <v>3.9E-2</v>
      </c>
      <c r="U594">
        <v>12.323</v>
      </c>
      <c r="V594">
        <v>2.64E-3</v>
      </c>
      <c r="W594">
        <v>0.14000000000000001</v>
      </c>
      <c r="X594" s="2" t="s">
        <v>2926</v>
      </c>
      <c r="Y594" s="1" t="s">
        <v>2927</v>
      </c>
      <c r="Z594" s="3" t="s">
        <v>2928</v>
      </c>
      <c r="AA594">
        <v>60</v>
      </c>
      <c r="AB594" s="1" t="s">
        <v>1391</v>
      </c>
      <c r="AC594" t="s">
        <v>38</v>
      </c>
    </row>
    <row r="595" spans="1:29" x14ac:dyDescent="0.25">
      <c r="A595" s="1" t="s">
        <v>2929</v>
      </c>
      <c r="B595" t="s">
        <v>2930</v>
      </c>
      <c r="C595" t="s">
        <v>1930</v>
      </c>
      <c r="D595" t="str">
        <f>HYPERLINK("http://image.bazic.com/3118.jpg","CLICK HERE")</f>
        <v>CLICK HERE</v>
      </c>
      <c r="E595" s="6">
        <v>2.99</v>
      </c>
      <c r="F595" s="7">
        <v>1.05</v>
      </c>
      <c r="G595" s="4">
        <v>144</v>
      </c>
      <c r="H595" s="5">
        <v>24</v>
      </c>
      <c r="I595">
        <v>14.25</v>
      </c>
      <c r="J595">
        <v>10.5</v>
      </c>
      <c r="K595">
        <v>13</v>
      </c>
      <c r="L595">
        <v>1.12565</v>
      </c>
      <c r="M595">
        <v>32.340000000000003</v>
      </c>
      <c r="N595" s="4">
        <v>9.75</v>
      </c>
      <c r="O595">
        <v>2.25</v>
      </c>
      <c r="P595">
        <v>12.25</v>
      </c>
      <c r="Q595">
        <v>0.15551999999999999</v>
      </c>
      <c r="R595" s="5">
        <v>3.42</v>
      </c>
      <c r="S595">
        <v>9.5670000000000002</v>
      </c>
      <c r="T595">
        <v>7.9000000000000001E-2</v>
      </c>
      <c r="U595">
        <v>12.56</v>
      </c>
      <c r="V595">
        <v>5.4900000000000001E-3</v>
      </c>
      <c r="W595">
        <v>0.2</v>
      </c>
      <c r="X595" s="2" t="s">
        <v>2931</v>
      </c>
      <c r="Y595" s="1" t="s">
        <v>2932</v>
      </c>
      <c r="Z595" s="3" t="s">
        <v>2933</v>
      </c>
      <c r="AA595">
        <v>50</v>
      </c>
      <c r="AB595" s="1" t="s">
        <v>1391</v>
      </c>
      <c r="AC595" t="s">
        <v>38</v>
      </c>
    </row>
    <row r="596" spans="1:29" x14ac:dyDescent="0.25">
      <c r="A596" s="1" t="s">
        <v>2934</v>
      </c>
      <c r="B596" t="s">
        <v>2935</v>
      </c>
      <c r="C596" t="s">
        <v>1974</v>
      </c>
      <c r="D596" t="str">
        <f>HYPERLINK("http://image.bazic.com/3119.jpg","CLICK HERE")</f>
        <v>CLICK HERE</v>
      </c>
      <c r="E596" s="6">
        <v>2.99</v>
      </c>
      <c r="F596" s="7">
        <v>1.5</v>
      </c>
      <c r="G596" s="4">
        <v>144</v>
      </c>
      <c r="H596" s="5">
        <v>24</v>
      </c>
      <c r="I596">
        <v>21.75</v>
      </c>
      <c r="J596">
        <v>16.75</v>
      </c>
      <c r="K596">
        <v>14.5</v>
      </c>
      <c r="L596">
        <v>3.0570200000000001</v>
      </c>
      <c r="M596">
        <v>27.56</v>
      </c>
      <c r="N596" s="4">
        <v>10.5</v>
      </c>
      <c r="O596">
        <v>5.25</v>
      </c>
      <c r="P596">
        <v>13.75</v>
      </c>
      <c r="Q596">
        <v>0.43863999999999997</v>
      </c>
      <c r="R596" s="5">
        <v>4.32</v>
      </c>
      <c r="S596">
        <v>10.25</v>
      </c>
      <c r="T596">
        <v>0.5</v>
      </c>
      <c r="U596">
        <v>14.5</v>
      </c>
      <c r="V596">
        <v>4.301E-2</v>
      </c>
      <c r="W596">
        <v>0.16</v>
      </c>
      <c r="X596" s="2" t="s">
        <v>2936</v>
      </c>
      <c r="Y596" s="1" t="s">
        <v>2937</v>
      </c>
      <c r="Z596" s="3" t="s">
        <v>2938</v>
      </c>
      <c r="AA596">
        <v>25</v>
      </c>
      <c r="AB596" s="1" t="s">
        <v>1391</v>
      </c>
      <c r="AC596" t="s">
        <v>38</v>
      </c>
    </row>
    <row r="597" spans="1:29" x14ac:dyDescent="0.25">
      <c r="A597" s="1" t="s">
        <v>2939</v>
      </c>
      <c r="B597" t="s">
        <v>2940</v>
      </c>
      <c r="C597" t="s">
        <v>1930</v>
      </c>
      <c r="D597" t="str">
        <f>HYPERLINK("http://image.bazic.com/3120.jpg","CLICK HERE")</f>
        <v>CLICK HERE</v>
      </c>
      <c r="E597" s="6">
        <v>1.99</v>
      </c>
      <c r="F597" s="7">
        <v>0.55000000000000004</v>
      </c>
      <c r="G597" s="4">
        <v>288</v>
      </c>
      <c r="H597" s="5">
        <v>48</v>
      </c>
      <c r="I597">
        <v>21.5</v>
      </c>
      <c r="J597">
        <v>12.75</v>
      </c>
      <c r="K597">
        <v>8</v>
      </c>
      <c r="L597">
        <v>1.2690999999999999</v>
      </c>
      <c r="M597">
        <v>33.14</v>
      </c>
      <c r="N597" s="4">
        <v>11.75</v>
      </c>
      <c r="O597">
        <v>10.5</v>
      </c>
      <c r="P597">
        <v>2.5</v>
      </c>
      <c r="Q597">
        <v>0.17849000000000001</v>
      </c>
      <c r="R597" s="5">
        <v>5.3</v>
      </c>
      <c r="S597">
        <v>9.5</v>
      </c>
      <c r="T597">
        <v>6.25E-2</v>
      </c>
      <c r="U597">
        <v>12.75</v>
      </c>
      <c r="V597">
        <v>4.3800000000000002E-3</v>
      </c>
      <c r="W597">
        <v>0.11874999999999999</v>
      </c>
      <c r="X597" s="2" t="s">
        <v>2941</v>
      </c>
      <c r="Y597" s="1" t="s">
        <v>2942</v>
      </c>
      <c r="Z597" s="3" t="s">
        <v>2943</v>
      </c>
      <c r="AA597">
        <v>42</v>
      </c>
      <c r="AB597" s="1" t="s">
        <v>1391</v>
      </c>
      <c r="AC597" t="s">
        <v>38</v>
      </c>
    </row>
    <row r="598" spans="1:29" x14ac:dyDescent="0.25">
      <c r="A598" s="1" t="s">
        <v>2944</v>
      </c>
      <c r="B598" t="s">
        <v>2945</v>
      </c>
      <c r="C598" t="s">
        <v>2902</v>
      </c>
      <c r="D598" t="str">
        <f>HYPERLINK("http://image.bazic.com/3121.jpg","CLICK HERE")</f>
        <v>CLICK HERE</v>
      </c>
      <c r="E598" s="6">
        <v>2.99</v>
      </c>
      <c r="F598" s="7">
        <v>1.2</v>
      </c>
      <c r="G598" s="4">
        <v>48</v>
      </c>
      <c r="I598">
        <v>15.75</v>
      </c>
      <c r="J598">
        <v>10</v>
      </c>
      <c r="K598">
        <v>12.5</v>
      </c>
      <c r="L598">
        <v>1.1393200000000001</v>
      </c>
      <c r="M598">
        <v>14.44</v>
      </c>
      <c r="S598">
        <v>9.5280000000000005</v>
      </c>
      <c r="T598">
        <v>1.45669</v>
      </c>
      <c r="U598">
        <v>11.811</v>
      </c>
      <c r="V598">
        <v>9.4869999999999996E-2</v>
      </c>
      <c r="W598">
        <v>0.26</v>
      </c>
      <c r="X598" s="2" t="s">
        <v>2946</v>
      </c>
      <c r="Z598" s="3" t="s">
        <v>2947</v>
      </c>
      <c r="AA598">
        <v>65</v>
      </c>
      <c r="AB598" s="1" t="s">
        <v>1391</v>
      </c>
      <c r="AC598" t="s">
        <v>38</v>
      </c>
    </row>
    <row r="599" spans="1:29" x14ac:dyDescent="0.25">
      <c r="A599" s="1" t="s">
        <v>2948</v>
      </c>
      <c r="B599" t="s">
        <v>2949</v>
      </c>
      <c r="C599" t="s">
        <v>2902</v>
      </c>
      <c r="D599" t="str">
        <f>HYPERLINK("http://image.bazic.com/3122.jpg","CLICK HERE")</f>
        <v>CLICK HERE</v>
      </c>
      <c r="E599" s="6">
        <v>5.99</v>
      </c>
      <c r="F599" s="7">
        <v>2.25</v>
      </c>
      <c r="G599" s="4">
        <v>12</v>
      </c>
      <c r="I599">
        <v>13.5</v>
      </c>
      <c r="J599">
        <v>6.25</v>
      </c>
      <c r="K599">
        <v>12.25</v>
      </c>
      <c r="L599">
        <v>0.59814000000000001</v>
      </c>
      <c r="M599">
        <v>9.5</v>
      </c>
      <c r="S599">
        <v>10</v>
      </c>
      <c r="T599">
        <v>1.5</v>
      </c>
      <c r="U599">
        <v>11.614000000000001</v>
      </c>
      <c r="V599">
        <v>0.10082000000000001</v>
      </c>
      <c r="W599">
        <v>0.74</v>
      </c>
      <c r="X599" s="2" t="s">
        <v>2950</v>
      </c>
      <c r="Z599" s="3" t="s">
        <v>2951</v>
      </c>
      <c r="AA599">
        <v>126</v>
      </c>
      <c r="AB599" s="1" t="s">
        <v>1931</v>
      </c>
      <c r="AC599" t="s">
        <v>38</v>
      </c>
    </row>
    <row r="600" spans="1:29" x14ac:dyDescent="0.25">
      <c r="A600" s="1" t="s">
        <v>2952</v>
      </c>
      <c r="B600" t="s">
        <v>2953</v>
      </c>
      <c r="C600" t="s">
        <v>2902</v>
      </c>
      <c r="D600" t="str">
        <f>HYPERLINK("http://image.bazic.com/3123.jpg","CLICK HERE")</f>
        <v>CLICK HERE</v>
      </c>
      <c r="E600" s="6">
        <v>5.99</v>
      </c>
      <c r="F600" s="7">
        <v>2.25</v>
      </c>
      <c r="G600" s="4">
        <v>24</v>
      </c>
      <c r="I600">
        <v>16</v>
      </c>
      <c r="J600">
        <v>10</v>
      </c>
      <c r="K600">
        <v>12</v>
      </c>
      <c r="L600">
        <v>1.11111</v>
      </c>
      <c r="M600">
        <v>18.079999999999998</v>
      </c>
      <c r="S600">
        <v>9.9600000000000009</v>
      </c>
      <c r="T600">
        <v>1.5</v>
      </c>
      <c r="U600">
        <v>11.614000000000001</v>
      </c>
      <c r="V600">
        <v>0.10041</v>
      </c>
      <c r="W600">
        <v>0.72</v>
      </c>
      <c r="X600" s="2" t="s">
        <v>2954</v>
      </c>
      <c r="Z600" s="3" t="s">
        <v>2955</v>
      </c>
      <c r="AA600">
        <v>60</v>
      </c>
      <c r="AB600" s="1" t="s">
        <v>1931</v>
      </c>
      <c r="AC600" t="s">
        <v>38</v>
      </c>
    </row>
    <row r="601" spans="1:29" x14ac:dyDescent="0.25">
      <c r="A601" s="1" t="s">
        <v>2956</v>
      </c>
      <c r="B601" t="s">
        <v>2957</v>
      </c>
      <c r="C601" t="s">
        <v>1974</v>
      </c>
      <c r="D601" t="str">
        <f>HYPERLINK("http://image.bazic.com/3124.jpg","CLICK HERE")</f>
        <v>CLICK HERE</v>
      </c>
      <c r="E601" s="6">
        <v>5.99</v>
      </c>
      <c r="F601" s="7">
        <v>2.25</v>
      </c>
      <c r="G601" s="4">
        <v>24</v>
      </c>
      <c r="I601">
        <v>20.75</v>
      </c>
      <c r="J601">
        <v>16.5</v>
      </c>
      <c r="K601">
        <v>14</v>
      </c>
      <c r="L601">
        <v>2.7738700000000001</v>
      </c>
      <c r="M601">
        <v>9.84</v>
      </c>
      <c r="S601">
        <v>13</v>
      </c>
      <c r="T601">
        <v>1.181</v>
      </c>
      <c r="U601">
        <v>11.25</v>
      </c>
      <c r="V601">
        <v>9.9949999999999997E-2</v>
      </c>
      <c r="W601">
        <v>0.3</v>
      </c>
      <c r="X601" s="2" t="s">
        <v>2958</v>
      </c>
      <c r="Z601" s="3" t="s">
        <v>2959</v>
      </c>
      <c r="AA601">
        <v>25</v>
      </c>
      <c r="AB601" s="1" t="s">
        <v>1391</v>
      </c>
      <c r="AC601" t="s">
        <v>38</v>
      </c>
    </row>
    <row r="602" spans="1:29" x14ac:dyDescent="0.25">
      <c r="A602" s="1" t="s">
        <v>2960</v>
      </c>
      <c r="B602" t="s">
        <v>2961</v>
      </c>
      <c r="C602" t="s">
        <v>2106</v>
      </c>
      <c r="D602" t="str">
        <f>HYPERLINK("http://image.bazic.com/3125.jpg","CLICK HERE")</f>
        <v>CLICK HERE</v>
      </c>
      <c r="E602" s="6">
        <v>2.99</v>
      </c>
      <c r="F602" s="7">
        <v>1.05</v>
      </c>
      <c r="G602" s="4">
        <v>36</v>
      </c>
      <c r="I602">
        <v>18</v>
      </c>
      <c r="J602">
        <v>14</v>
      </c>
      <c r="K602">
        <v>11.5</v>
      </c>
      <c r="L602">
        <v>1.6770799999999999</v>
      </c>
      <c r="M602">
        <v>8.02</v>
      </c>
      <c r="S602">
        <v>5.75</v>
      </c>
      <c r="T602">
        <v>3</v>
      </c>
      <c r="U602">
        <v>3.5</v>
      </c>
      <c r="V602">
        <v>3.4939999999999999E-2</v>
      </c>
      <c r="W602">
        <v>0.18</v>
      </c>
      <c r="X602" s="2" t="s">
        <v>2963</v>
      </c>
      <c r="Z602" s="3" t="s">
        <v>2964</v>
      </c>
      <c r="AA602">
        <v>35</v>
      </c>
      <c r="AB602" s="1" t="s">
        <v>2962</v>
      </c>
      <c r="AC602" t="s">
        <v>38</v>
      </c>
    </row>
    <row r="603" spans="1:29" x14ac:dyDescent="0.25">
      <c r="A603" s="1" t="s">
        <v>2965</v>
      </c>
      <c r="B603" t="s">
        <v>2966</v>
      </c>
      <c r="C603" t="s">
        <v>2902</v>
      </c>
      <c r="D603" t="str">
        <f>HYPERLINK("http://image.bazic.com/3126.jpg","CLICK HERE")</f>
        <v>CLICK HERE</v>
      </c>
      <c r="E603" s="6">
        <v>2.99</v>
      </c>
      <c r="F603" s="7">
        <v>1.2</v>
      </c>
      <c r="G603" s="4">
        <v>48</v>
      </c>
      <c r="I603">
        <v>14.5</v>
      </c>
      <c r="J603">
        <v>11</v>
      </c>
      <c r="K603">
        <v>12.5</v>
      </c>
      <c r="L603">
        <v>1.1537900000000001</v>
      </c>
      <c r="M603">
        <v>14.22</v>
      </c>
      <c r="S603">
        <v>9.5</v>
      </c>
      <c r="T603">
        <v>1.5</v>
      </c>
      <c r="U603">
        <v>11.6875</v>
      </c>
      <c r="V603">
        <v>9.6379999999999993E-2</v>
      </c>
      <c r="W603">
        <v>0.26</v>
      </c>
      <c r="X603" s="2" t="s">
        <v>2967</v>
      </c>
      <c r="Z603" s="3" t="s">
        <v>2968</v>
      </c>
      <c r="AA603">
        <v>50</v>
      </c>
      <c r="AB603" s="1" t="s">
        <v>1391</v>
      </c>
      <c r="AC603" t="s">
        <v>38</v>
      </c>
    </row>
    <row r="604" spans="1:29" x14ac:dyDescent="0.25">
      <c r="A604" s="1" t="s">
        <v>2969</v>
      </c>
      <c r="B604" t="s">
        <v>2970</v>
      </c>
      <c r="C604" t="s">
        <v>2902</v>
      </c>
      <c r="D604" t="str">
        <f>HYPERLINK("http://image.bazic.com/3127.jpg","CLICK HERE")</f>
        <v>CLICK HERE</v>
      </c>
      <c r="E604" s="6">
        <v>3.99</v>
      </c>
      <c r="F604" s="7">
        <v>1.2</v>
      </c>
      <c r="G604" s="4">
        <v>48</v>
      </c>
      <c r="I604">
        <v>14.25</v>
      </c>
      <c r="J604">
        <v>11</v>
      </c>
      <c r="K604">
        <v>12.5</v>
      </c>
      <c r="L604">
        <v>1.1338999999999999</v>
      </c>
      <c r="M604">
        <v>14.1</v>
      </c>
      <c r="S604">
        <v>9.5280000000000005</v>
      </c>
      <c r="T604">
        <v>1.496</v>
      </c>
      <c r="U604">
        <v>11.693</v>
      </c>
      <c r="V604">
        <v>9.6449999999999994E-2</v>
      </c>
      <c r="W604">
        <v>0.28000000000000003</v>
      </c>
      <c r="X604" s="2" t="s">
        <v>2971</v>
      </c>
      <c r="Z604" s="3" t="s">
        <v>2972</v>
      </c>
      <c r="AA604">
        <v>50</v>
      </c>
      <c r="AB604" s="1" t="s">
        <v>1391</v>
      </c>
      <c r="AC604" t="s">
        <v>38</v>
      </c>
    </row>
    <row r="605" spans="1:29" x14ac:dyDescent="0.25">
      <c r="A605" s="1" t="s">
        <v>2973</v>
      </c>
      <c r="B605" t="s">
        <v>2974</v>
      </c>
      <c r="C605" t="s">
        <v>2902</v>
      </c>
      <c r="D605" t="str">
        <f>HYPERLINK("http://image.bazic.com/3128.jpg","CLICK HERE")</f>
        <v>CLICK HERE</v>
      </c>
      <c r="E605" s="6">
        <v>2.99</v>
      </c>
      <c r="F605" s="7">
        <v>1.2</v>
      </c>
      <c r="G605" s="4">
        <v>48</v>
      </c>
      <c r="I605">
        <v>14</v>
      </c>
      <c r="J605">
        <v>11.5</v>
      </c>
      <c r="K605">
        <v>12.25</v>
      </c>
      <c r="L605">
        <v>1.1413500000000001</v>
      </c>
      <c r="M605">
        <v>15.16</v>
      </c>
      <c r="S605">
        <v>9.5280000000000005</v>
      </c>
      <c r="T605">
        <v>1.496</v>
      </c>
      <c r="U605">
        <v>11.693</v>
      </c>
      <c r="V605">
        <v>9.6449999999999994E-2</v>
      </c>
      <c r="W605">
        <v>0.27</v>
      </c>
      <c r="X605" s="2" t="s">
        <v>2975</v>
      </c>
      <c r="Z605" s="3" t="s">
        <v>2976</v>
      </c>
      <c r="AA605">
        <v>60</v>
      </c>
      <c r="AB605" s="1" t="s">
        <v>1391</v>
      </c>
      <c r="AC605" t="s">
        <v>38</v>
      </c>
    </row>
    <row r="606" spans="1:29" x14ac:dyDescent="0.25">
      <c r="A606" s="1" t="s">
        <v>2977</v>
      </c>
      <c r="B606" t="s">
        <v>2978</v>
      </c>
      <c r="C606" t="s">
        <v>1974</v>
      </c>
      <c r="D606" t="str">
        <f>HYPERLINK("http://image.bazic.com/3129.jpg","CLICK HERE")</f>
        <v>CLICK HERE</v>
      </c>
      <c r="E606" s="6">
        <v>2.99</v>
      </c>
      <c r="F606" s="7">
        <v>1.5</v>
      </c>
      <c r="G606" s="4">
        <v>144</v>
      </c>
      <c r="H606" s="5">
        <v>24</v>
      </c>
      <c r="I606">
        <v>21.5</v>
      </c>
      <c r="J606">
        <v>16.25</v>
      </c>
      <c r="K606">
        <v>12.75</v>
      </c>
      <c r="L606">
        <v>2.5778599999999998</v>
      </c>
      <c r="M606">
        <v>44.66</v>
      </c>
      <c r="N606" s="4">
        <v>10.5</v>
      </c>
      <c r="O606">
        <v>5</v>
      </c>
      <c r="P606">
        <v>12</v>
      </c>
      <c r="Q606">
        <v>0.36458000000000002</v>
      </c>
      <c r="R606" s="5">
        <v>7.18</v>
      </c>
      <c r="S606">
        <v>9.6460000000000008</v>
      </c>
      <c r="T606">
        <v>0.39400000000000002</v>
      </c>
      <c r="U606">
        <v>11.417</v>
      </c>
      <c r="V606">
        <v>2.511E-2</v>
      </c>
      <c r="W606">
        <v>0.3</v>
      </c>
      <c r="X606" s="2" t="s">
        <v>2979</v>
      </c>
      <c r="Y606" s="1" t="s">
        <v>2980</v>
      </c>
      <c r="Z606" s="3" t="s">
        <v>2981</v>
      </c>
      <c r="AA606">
        <v>20</v>
      </c>
      <c r="AB606" s="1" t="s">
        <v>1391</v>
      </c>
      <c r="AC606" t="s">
        <v>38</v>
      </c>
    </row>
    <row r="607" spans="1:29" x14ac:dyDescent="0.25">
      <c r="A607" s="1" t="s">
        <v>2982</v>
      </c>
      <c r="B607" t="s">
        <v>2983</v>
      </c>
      <c r="C607" t="s">
        <v>2902</v>
      </c>
      <c r="D607" t="str">
        <f>HYPERLINK("http://image.bazic.com/3130.jpg","CLICK HERE")</f>
        <v>CLICK HERE</v>
      </c>
      <c r="E607" s="6">
        <v>3.99</v>
      </c>
      <c r="F607" s="7">
        <v>1.5</v>
      </c>
      <c r="G607" s="4">
        <v>48</v>
      </c>
      <c r="I607">
        <v>13</v>
      </c>
      <c r="J607">
        <v>10.5</v>
      </c>
      <c r="K607">
        <v>12.25</v>
      </c>
      <c r="L607">
        <v>0.96765999999999996</v>
      </c>
      <c r="M607">
        <v>17.100000000000001</v>
      </c>
      <c r="S607">
        <v>9.5280000000000005</v>
      </c>
      <c r="T607">
        <v>0.86599999999999999</v>
      </c>
      <c r="U607">
        <v>11.378</v>
      </c>
      <c r="V607">
        <v>5.4330000000000003E-2</v>
      </c>
      <c r="W607">
        <v>0.32</v>
      </c>
      <c r="X607" s="2" t="s">
        <v>2984</v>
      </c>
      <c r="Z607" s="3" t="s">
        <v>2985</v>
      </c>
      <c r="AA607">
        <v>60</v>
      </c>
      <c r="AB607" s="1" t="s">
        <v>1391</v>
      </c>
      <c r="AC607" t="s">
        <v>38</v>
      </c>
    </row>
    <row r="608" spans="1:29" x14ac:dyDescent="0.25">
      <c r="A608" s="1" t="s">
        <v>2986</v>
      </c>
      <c r="B608" t="s">
        <v>2987</v>
      </c>
      <c r="C608" t="s">
        <v>2902</v>
      </c>
      <c r="D608" t="str">
        <f>HYPERLINK("http://image.bazic.com/3132.jpg","CLICK HERE")</f>
        <v>CLICK HERE</v>
      </c>
      <c r="E608" s="6">
        <v>2.99</v>
      </c>
      <c r="F608" s="7">
        <v>1.2</v>
      </c>
      <c r="G608" s="4">
        <v>48</v>
      </c>
      <c r="I608">
        <v>14.25</v>
      </c>
      <c r="J608">
        <v>11</v>
      </c>
      <c r="K608">
        <v>12.5</v>
      </c>
      <c r="L608">
        <v>1.1338999999999999</v>
      </c>
      <c r="M608">
        <v>14.14</v>
      </c>
      <c r="S608">
        <v>9.5</v>
      </c>
      <c r="T608">
        <v>1.5</v>
      </c>
      <c r="U608">
        <v>11.6875</v>
      </c>
      <c r="V608">
        <v>9.6379999999999993E-2</v>
      </c>
      <c r="W608">
        <v>0.26</v>
      </c>
      <c r="X608" s="2" t="s">
        <v>2988</v>
      </c>
      <c r="Z608" s="3" t="s">
        <v>2989</v>
      </c>
      <c r="AA608">
        <v>50</v>
      </c>
      <c r="AB608" s="1" t="s">
        <v>1391</v>
      </c>
      <c r="AC608" t="s">
        <v>38</v>
      </c>
    </row>
    <row r="609" spans="1:29" x14ac:dyDescent="0.25">
      <c r="A609" s="1" t="s">
        <v>2990</v>
      </c>
      <c r="B609" t="s">
        <v>2991</v>
      </c>
      <c r="C609" t="s">
        <v>2902</v>
      </c>
      <c r="D609" t="str">
        <f>HYPERLINK("http://image.bazic.com/3133.jpg","CLICK HERE")</f>
        <v>CLICK HERE</v>
      </c>
      <c r="E609" s="6">
        <v>4.99</v>
      </c>
      <c r="F609" s="7">
        <v>1.95</v>
      </c>
      <c r="G609" s="4">
        <v>24</v>
      </c>
      <c r="I609">
        <v>16</v>
      </c>
      <c r="J609">
        <v>10</v>
      </c>
      <c r="K609">
        <v>12.25</v>
      </c>
      <c r="L609">
        <v>1.13426</v>
      </c>
      <c r="M609">
        <v>16.16</v>
      </c>
      <c r="S609">
        <v>10</v>
      </c>
      <c r="T609">
        <v>1.5</v>
      </c>
      <c r="U609">
        <v>11.614000000000001</v>
      </c>
      <c r="V609">
        <v>0.10082000000000001</v>
      </c>
      <c r="W609">
        <v>0.64</v>
      </c>
      <c r="X609" s="2" t="s">
        <v>2992</v>
      </c>
      <c r="Z609" s="3" t="s">
        <v>2993</v>
      </c>
      <c r="AA609">
        <v>60</v>
      </c>
      <c r="AB609" s="1" t="s">
        <v>1931</v>
      </c>
      <c r="AC609" t="s">
        <v>38</v>
      </c>
    </row>
    <row r="610" spans="1:29" x14ac:dyDescent="0.25">
      <c r="A610" s="1" t="s">
        <v>2994</v>
      </c>
      <c r="B610" t="s">
        <v>2995</v>
      </c>
      <c r="C610" t="s">
        <v>2902</v>
      </c>
      <c r="D610" t="str">
        <f>HYPERLINK("http://image.bazic.com/3134.jpg","CLICK HERE")</f>
        <v>CLICK HERE</v>
      </c>
      <c r="E610" s="6">
        <v>4.99</v>
      </c>
      <c r="F610" s="7">
        <v>1.95</v>
      </c>
      <c r="G610" s="4">
        <v>24</v>
      </c>
      <c r="I610">
        <v>16</v>
      </c>
      <c r="J610">
        <v>10</v>
      </c>
      <c r="K610">
        <v>12</v>
      </c>
      <c r="L610">
        <v>1.11111</v>
      </c>
      <c r="M610">
        <v>16.52</v>
      </c>
      <c r="S610">
        <v>10</v>
      </c>
      <c r="T610">
        <v>1.5</v>
      </c>
      <c r="U610">
        <v>11.614000000000001</v>
      </c>
      <c r="V610">
        <v>0.10082000000000001</v>
      </c>
      <c r="W610">
        <v>0.66</v>
      </c>
      <c r="X610" s="2" t="s">
        <v>2996</v>
      </c>
      <c r="Z610" s="3" t="s">
        <v>2997</v>
      </c>
      <c r="AA610">
        <v>60</v>
      </c>
      <c r="AB610" s="1" t="s">
        <v>1931</v>
      </c>
      <c r="AC610" t="s">
        <v>38</v>
      </c>
    </row>
    <row r="611" spans="1:29" x14ac:dyDescent="0.25">
      <c r="A611" s="1" t="s">
        <v>2998</v>
      </c>
      <c r="B611" t="s">
        <v>2999</v>
      </c>
      <c r="C611" t="s">
        <v>2902</v>
      </c>
      <c r="D611" t="str">
        <f>HYPERLINK("http://image.bazic.com/3135.jpg","CLICK HERE")</f>
        <v>CLICK HERE</v>
      </c>
      <c r="E611" s="6">
        <v>4.99</v>
      </c>
      <c r="F611" s="7">
        <v>1.95</v>
      </c>
      <c r="G611" s="4">
        <v>24</v>
      </c>
      <c r="I611">
        <v>16</v>
      </c>
      <c r="J611">
        <v>10</v>
      </c>
      <c r="K611">
        <v>12</v>
      </c>
      <c r="L611">
        <v>1.11111</v>
      </c>
      <c r="M611">
        <v>16.579999999999998</v>
      </c>
      <c r="S611">
        <v>10</v>
      </c>
      <c r="T611">
        <v>1.5</v>
      </c>
      <c r="U611">
        <v>11.614000000000001</v>
      </c>
      <c r="V611">
        <v>0.10082000000000001</v>
      </c>
      <c r="W611">
        <v>0.66</v>
      </c>
      <c r="X611" s="2" t="s">
        <v>3000</v>
      </c>
      <c r="Z611" s="3" t="s">
        <v>3001</v>
      </c>
      <c r="AA611">
        <v>60</v>
      </c>
      <c r="AB611" s="1" t="s">
        <v>1391</v>
      </c>
      <c r="AC611" t="s">
        <v>38</v>
      </c>
    </row>
    <row r="612" spans="1:29" x14ac:dyDescent="0.25">
      <c r="A612" s="1" t="s">
        <v>3002</v>
      </c>
      <c r="B612" t="s">
        <v>3003</v>
      </c>
      <c r="C612" t="s">
        <v>2902</v>
      </c>
      <c r="D612" t="str">
        <f>HYPERLINK("http://image.bazic.com/3136.jpg","CLICK HERE")</f>
        <v>CLICK HERE</v>
      </c>
      <c r="E612" s="6">
        <v>5.99</v>
      </c>
      <c r="F612" s="7">
        <v>2.25</v>
      </c>
      <c r="G612" s="4">
        <v>24</v>
      </c>
      <c r="I612">
        <v>16</v>
      </c>
      <c r="J612">
        <v>10</v>
      </c>
      <c r="K612">
        <v>12</v>
      </c>
      <c r="L612">
        <v>1.11111</v>
      </c>
      <c r="M612">
        <v>17.940000000000001</v>
      </c>
      <c r="S612">
        <v>9.9600000000000009</v>
      </c>
      <c r="T612">
        <v>1.5</v>
      </c>
      <c r="U612">
        <v>11.614000000000001</v>
      </c>
      <c r="V612">
        <v>0.10041</v>
      </c>
      <c r="W612">
        <v>0.72</v>
      </c>
      <c r="X612" s="2" t="s">
        <v>3004</v>
      </c>
      <c r="Z612" s="3" t="s">
        <v>3005</v>
      </c>
      <c r="AA612">
        <v>60</v>
      </c>
      <c r="AB612" s="1" t="s">
        <v>1931</v>
      </c>
      <c r="AC612" t="s">
        <v>38</v>
      </c>
    </row>
    <row r="613" spans="1:29" x14ac:dyDescent="0.25">
      <c r="A613" s="1" t="s">
        <v>3006</v>
      </c>
      <c r="B613" t="s">
        <v>3007</v>
      </c>
      <c r="C613" t="s">
        <v>2902</v>
      </c>
      <c r="D613" t="str">
        <f>HYPERLINK("http://image.bazic.com/3137.jpg","CLICK HERE")</f>
        <v>CLICK HERE</v>
      </c>
      <c r="E613" s="6">
        <v>5.99</v>
      </c>
      <c r="F613" s="7">
        <v>2.25</v>
      </c>
      <c r="G613" s="4">
        <v>12</v>
      </c>
      <c r="I613">
        <v>13.25</v>
      </c>
      <c r="J613">
        <v>6.25</v>
      </c>
      <c r="K613">
        <v>12.25</v>
      </c>
      <c r="L613">
        <v>0.58706999999999998</v>
      </c>
      <c r="M613">
        <v>9.66</v>
      </c>
      <c r="S613">
        <v>10</v>
      </c>
      <c r="T613">
        <v>1.5</v>
      </c>
      <c r="U613">
        <v>11.614000000000001</v>
      </c>
      <c r="V613">
        <v>0.10082000000000001</v>
      </c>
      <c r="W613">
        <v>0.76</v>
      </c>
      <c r="X613" s="2" t="s">
        <v>3008</v>
      </c>
      <c r="Z613" s="3" t="s">
        <v>3009</v>
      </c>
      <c r="AA613">
        <v>126</v>
      </c>
      <c r="AB613" s="1" t="s">
        <v>1931</v>
      </c>
      <c r="AC613" t="s">
        <v>38</v>
      </c>
    </row>
    <row r="614" spans="1:29" x14ac:dyDescent="0.25">
      <c r="A614" s="1" t="s">
        <v>3010</v>
      </c>
      <c r="B614" t="s">
        <v>3011</v>
      </c>
      <c r="C614" t="s">
        <v>2902</v>
      </c>
      <c r="D614" t="str">
        <f>HYPERLINK("http://image.bazic.com/3138.jpg","CLICK HERE")</f>
        <v>CLICK HERE</v>
      </c>
      <c r="E614" s="6">
        <v>5.99</v>
      </c>
      <c r="F614" s="7">
        <v>2.25</v>
      </c>
      <c r="G614" s="4">
        <v>24</v>
      </c>
      <c r="I614">
        <v>18.5</v>
      </c>
      <c r="J614">
        <v>12.5</v>
      </c>
      <c r="K614">
        <v>12.25</v>
      </c>
      <c r="L614">
        <v>1.6393599999999999</v>
      </c>
      <c r="M614">
        <v>18.52</v>
      </c>
      <c r="S614">
        <v>10.5</v>
      </c>
      <c r="T614">
        <v>2</v>
      </c>
      <c r="U614">
        <v>11.625</v>
      </c>
      <c r="V614">
        <v>0.14127999999999999</v>
      </c>
      <c r="W614">
        <v>0.72499999999999998</v>
      </c>
      <c r="X614" s="2" t="s">
        <v>3012</v>
      </c>
      <c r="Z614" s="3" t="s">
        <v>3013</v>
      </c>
      <c r="AA614">
        <v>48</v>
      </c>
      <c r="AB614" s="1" t="s">
        <v>1931</v>
      </c>
      <c r="AC614" t="s">
        <v>38</v>
      </c>
    </row>
    <row r="615" spans="1:29" x14ac:dyDescent="0.25">
      <c r="A615" s="1" t="s">
        <v>3014</v>
      </c>
      <c r="B615" t="s">
        <v>3015</v>
      </c>
      <c r="C615" t="s">
        <v>617</v>
      </c>
      <c r="D615" t="str">
        <f>HYPERLINK("http://image.bazic.com/314.jpg","CLICK HERE")</f>
        <v>CLICK HERE</v>
      </c>
      <c r="E615" s="6">
        <v>5.95</v>
      </c>
      <c r="F615" s="7">
        <v>1.05</v>
      </c>
      <c r="G615" s="4">
        <v>48</v>
      </c>
      <c r="I615">
        <v>15.75</v>
      </c>
      <c r="J615">
        <v>11.25</v>
      </c>
      <c r="K615">
        <v>8.25</v>
      </c>
      <c r="L615">
        <v>0.84594999999999998</v>
      </c>
      <c r="M615">
        <v>16.28</v>
      </c>
      <c r="S615">
        <v>7.7559100000000001</v>
      </c>
      <c r="T615">
        <v>0.19685</v>
      </c>
      <c r="U615">
        <v>10.74803</v>
      </c>
      <c r="V615">
        <v>9.4999999999999998E-3</v>
      </c>
      <c r="W615">
        <v>0.34</v>
      </c>
      <c r="X615" s="2" t="s">
        <v>3017</v>
      </c>
      <c r="Z615" s="3" t="s">
        <v>3018</v>
      </c>
      <c r="AA615">
        <v>80</v>
      </c>
      <c r="AB615" s="1" t="s">
        <v>30</v>
      </c>
      <c r="AC615" t="s">
        <v>3016</v>
      </c>
    </row>
    <row r="616" spans="1:29" x14ac:dyDescent="0.25">
      <c r="A616" s="1" t="s">
        <v>3019</v>
      </c>
      <c r="B616" t="s">
        <v>3020</v>
      </c>
      <c r="C616" t="s">
        <v>2902</v>
      </c>
      <c r="D616" t="str">
        <f>HYPERLINK("http://image.bazic.com/3141.jpg","CLICK HERE")</f>
        <v>CLICK HERE</v>
      </c>
      <c r="E616" s="6">
        <v>4.99</v>
      </c>
      <c r="F616" s="7">
        <v>1.95</v>
      </c>
      <c r="G616" s="4">
        <v>12</v>
      </c>
      <c r="I616">
        <v>12.5</v>
      </c>
      <c r="J616">
        <v>5.25</v>
      </c>
      <c r="K616">
        <v>12.25</v>
      </c>
      <c r="L616">
        <v>0.46522000000000002</v>
      </c>
      <c r="M616">
        <v>9</v>
      </c>
      <c r="S616">
        <v>9.9209999999999994</v>
      </c>
      <c r="T616">
        <v>1</v>
      </c>
      <c r="U616">
        <v>11.535</v>
      </c>
      <c r="V616">
        <v>6.6229999999999997E-2</v>
      </c>
      <c r="W616">
        <v>0.72</v>
      </c>
      <c r="X616" s="2" t="s">
        <v>3021</v>
      </c>
      <c r="Z616" s="3" t="s">
        <v>3022</v>
      </c>
      <c r="AA616">
        <v>150</v>
      </c>
      <c r="AB616" s="1" t="s">
        <v>1931</v>
      </c>
      <c r="AC616" t="s">
        <v>38</v>
      </c>
    </row>
    <row r="617" spans="1:29" x14ac:dyDescent="0.25">
      <c r="A617" s="1" t="s">
        <v>3023</v>
      </c>
      <c r="B617" t="s">
        <v>3024</v>
      </c>
      <c r="C617" t="s">
        <v>2902</v>
      </c>
      <c r="D617" t="str">
        <f>HYPERLINK("http://image.bazic.com/3142.jpg","CLICK HERE")</f>
        <v>CLICK HERE</v>
      </c>
      <c r="E617" s="6">
        <v>4.99</v>
      </c>
      <c r="F617" s="7">
        <v>1.95</v>
      </c>
      <c r="G617" s="4">
        <v>12</v>
      </c>
      <c r="I617">
        <v>5.25</v>
      </c>
      <c r="J617">
        <v>12.25</v>
      </c>
      <c r="K617">
        <v>9.1199999999999992</v>
      </c>
      <c r="L617">
        <v>0.33943000000000001</v>
      </c>
      <c r="M617">
        <v>9.1199999999999992</v>
      </c>
      <c r="S617">
        <v>10</v>
      </c>
      <c r="T617">
        <v>1</v>
      </c>
      <c r="U617">
        <v>11.535</v>
      </c>
      <c r="V617">
        <v>6.6750000000000004E-2</v>
      </c>
      <c r="W617">
        <v>0.72</v>
      </c>
      <c r="X617" s="2" t="s">
        <v>3025</v>
      </c>
      <c r="Z617" s="3" t="s">
        <v>3026</v>
      </c>
      <c r="AA617">
        <v>150</v>
      </c>
      <c r="AB617" s="1" t="s">
        <v>1931</v>
      </c>
      <c r="AC617" t="s">
        <v>38</v>
      </c>
    </row>
    <row r="618" spans="1:29" x14ac:dyDescent="0.25">
      <c r="A618" s="1" t="s">
        <v>3027</v>
      </c>
      <c r="B618" t="s">
        <v>3028</v>
      </c>
      <c r="C618" t="s">
        <v>1952</v>
      </c>
      <c r="D618" t="str">
        <f>HYPERLINK("http://image.bazic.com/3143.jpg","CLICK HERE")</f>
        <v>CLICK HERE</v>
      </c>
      <c r="E618" s="6">
        <v>1.99</v>
      </c>
      <c r="F618" s="7">
        <v>0.59</v>
      </c>
      <c r="G618" s="4">
        <v>48</v>
      </c>
      <c r="I618">
        <v>10</v>
      </c>
      <c r="J618">
        <v>5.5</v>
      </c>
      <c r="K618">
        <v>12.5</v>
      </c>
      <c r="L618">
        <v>0.39785999999999999</v>
      </c>
      <c r="M618">
        <v>6.84</v>
      </c>
      <c r="S618">
        <v>9.5</v>
      </c>
      <c r="T618">
        <v>7.9000000000000001E-2</v>
      </c>
      <c r="U618">
        <v>11.712999999999999</v>
      </c>
      <c r="V618">
        <v>5.0899999999999999E-3</v>
      </c>
      <c r="W618">
        <v>0.12</v>
      </c>
      <c r="X618" s="2" t="s">
        <v>3029</v>
      </c>
      <c r="Z618" s="3" t="s">
        <v>3030</v>
      </c>
      <c r="AA618">
        <v>155</v>
      </c>
      <c r="AB618" s="1" t="s">
        <v>2057</v>
      </c>
      <c r="AC618" t="s">
        <v>38</v>
      </c>
    </row>
    <row r="619" spans="1:29" x14ac:dyDescent="0.25">
      <c r="A619" s="1" t="s">
        <v>3031</v>
      </c>
      <c r="B619" t="s">
        <v>3032</v>
      </c>
      <c r="C619" t="s">
        <v>1952</v>
      </c>
      <c r="D619" t="str">
        <f>HYPERLINK("http://image.bazic.com/3144.jpg","CLICK HERE")</f>
        <v>CLICK HERE</v>
      </c>
      <c r="E619" s="6">
        <v>1.99</v>
      </c>
      <c r="F619" s="7">
        <v>0.28999999999999998</v>
      </c>
      <c r="G619" s="4">
        <v>100</v>
      </c>
      <c r="I619">
        <v>10</v>
      </c>
      <c r="J619">
        <v>7</v>
      </c>
      <c r="K619">
        <v>12</v>
      </c>
      <c r="L619">
        <v>0.48610999999999999</v>
      </c>
      <c r="M619">
        <v>8.08</v>
      </c>
      <c r="S619">
        <v>9.3309999999999995</v>
      </c>
      <c r="T619">
        <v>7.9000000000000001E-2</v>
      </c>
      <c r="U619">
        <v>11.712999999999999</v>
      </c>
      <c r="V619">
        <v>5.0000000000000001E-3</v>
      </c>
      <c r="W619">
        <v>0.08</v>
      </c>
      <c r="X619" s="2" t="s">
        <v>3034</v>
      </c>
      <c r="Z619" s="3" t="s">
        <v>3035</v>
      </c>
      <c r="AA619">
        <v>132</v>
      </c>
      <c r="AB619" s="1" t="s">
        <v>2057</v>
      </c>
      <c r="AC619" t="s">
        <v>3033</v>
      </c>
    </row>
    <row r="620" spans="1:29" x14ac:dyDescent="0.25">
      <c r="A620" s="1" t="s">
        <v>3036</v>
      </c>
      <c r="B620" t="s">
        <v>3037</v>
      </c>
      <c r="C620" t="s">
        <v>1952</v>
      </c>
      <c r="D620" t="str">
        <f>HYPERLINK("http://image.bazic.com/3145.jpg","CLICK HERE")</f>
        <v>CLICK HERE</v>
      </c>
      <c r="E620" s="6">
        <v>1.99</v>
      </c>
      <c r="F620" s="7">
        <v>0.39</v>
      </c>
      <c r="G620" s="4">
        <v>100</v>
      </c>
      <c r="I620">
        <v>11.5</v>
      </c>
      <c r="J620">
        <v>10.75</v>
      </c>
      <c r="K620">
        <v>12.25</v>
      </c>
      <c r="L620">
        <v>0.87639</v>
      </c>
      <c r="M620">
        <v>9.8000000000000007</v>
      </c>
      <c r="S620">
        <v>9.2910000000000004</v>
      </c>
      <c r="T620">
        <v>0.11799999999999999</v>
      </c>
      <c r="U620">
        <v>11.693</v>
      </c>
      <c r="V620">
        <v>7.4200000000000004E-3</v>
      </c>
      <c r="W620">
        <v>8.7499999999999994E-2</v>
      </c>
      <c r="X620" s="2" t="s">
        <v>3038</v>
      </c>
      <c r="Z620" s="3" t="s">
        <v>3039</v>
      </c>
      <c r="AA620">
        <v>72</v>
      </c>
      <c r="AB620" s="1" t="s">
        <v>2057</v>
      </c>
      <c r="AC620" t="s">
        <v>2029</v>
      </c>
    </row>
    <row r="621" spans="1:29" x14ac:dyDescent="0.25">
      <c r="A621" s="1" t="s">
        <v>3040</v>
      </c>
      <c r="B621" t="s">
        <v>3041</v>
      </c>
      <c r="C621" t="s">
        <v>1952</v>
      </c>
      <c r="D621" t="str">
        <f>HYPERLINK("http://image.bazic.com/3146.jpg","CLICK HERE")</f>
        <v>CLICK HERE</v>
      </c>
      <c r="E621" s="6">
        <v>1.99</v>
      </c>
      <c r="F621" s="7">
        <v>0.69</v>
      </c>
      <c r="G621" s="4">
        <v>48</v>
      </c>
      <c r="I621">
        <v>10.25</v>
      </c>
      <c r="J621">
        <v>8</v>
      </c>
      <c r="K621">
        <v>12.5</v>
      </c>
      <c r="L621">
        <v>0.59316999999999998</v>
      </c>
      <c r="M621">
        <v>7.5</v>
      </c>
      <c r="S621">
        <v>9.5</v>
      </c>
      <c r="T621">
        <v>0.125</v>
      </c>
      <c r="U621">
        <v>11.625</v>
      </c>
      <c r="V621">
        <v>7.9900000000000006E-3</v>
      </c>
      <c r="W621">
        <v>0.14000000000000001</v>
      </c>
      <c r="X621" s="2" t="s">
        <v>3042</v>
      </c>
      <c r="Z621" s="3" t="s">
        <v>3043</v>
      </c>
      <c r="AA621">
        <v>132</v>
      </c>
      <c r="AB621" s="1" t="s">
        <v>2057</v>
      </c>
      <c r="AC621" t="s">
        <v>38</v>
      </c>
    </row>
    <row r="622" spans="1:29" x14ac:dyDescent="0.25">
      <c r="A622" s="1" t="s">
        <v>3044</v>
      </c>
      <c r="B622" t="s">
        <v>3045</v>
      </c>
      <c r="C622" t="s">
        <v>2902</v>
      </c>
      <c r="D622" t="str">
        <f>HYPERLINK("http://image.bazic.com/3147.jpg","CLICK HERE")</f>
        <v>CLICK HERE</v>
      </c>
      <c r="E622" s="6">
        <v>6.99</v>
      </c>
      <c r="F622" s="7">
        <v>2.5499999999999998</v>
      </c>
      <c r="G622" s="4">
        <v>12</v>
      </c>
      <c r="I622">
        <v>18.75</v>
      </c>
      <c r="J622">
        <v>5.75</v>
      </c>
      <c r="K622">
        <v>12.25</v>
      </c>
      <c r="L622">
        <v>0.76429999999999998</v>
      </c>
      <c r="M622">
        <v>9.94</v>
      </c>
      <c r="S622">
        <v>10.394</v>
      </c>
      <c r="T622">
        <v>2.165</v>
      </c>
      <c r="U622">
        <v>11.574999999999999</v>
      </c>
      <c r="V622">
        <v>0.15074000000000001</v>
      </c>
      <c r="W622">
        <v>0.78749999999999998</v>
      </c>
      <c r="X622" s="2" t="s">
        <v>3046</v>
      </c>
      <c r="Z622" s="3" t="s">
        <v>3047</v>
      </c>
      <c r="AA622">
        <v>96</v>
      </c>
      <c r="AB622" s="1" t="s">
        <v>1931</v>
      </c>
      <c r="AC622" t="s">
        <v>38</v>
      </c>
    </row>
    <row r="623" spans="1:29" x14ac:dyDescent="0.25">
      <c r="A623" s="1" t="s">
        <v>3048</v>
      </c>
      <c r="B623" t="s">
        <v>3049</v>
      </c>
      <c r="C623" t="s">
        <v>2902</v>
      </c>
      <c r="D623" t="str">
        <f>HYPERLINK("http://image.bazic.com/3148.jpg","CLICK HERE")</f>
        <v>CLICK HERE</v>
      </c>
      <c r="E623" s="6">
        <v>6.99</v>
      </c>
      <c r="F623" s="7">
        <v>2.5499999999999998</v>
      </c>
      <c r="G623" s="4">
        <v>12</v>
      </c>
      <c r="I623">
        <v>18.75</v>
      </c>
      <c r="J623">
        <v>5.75</v>
      </c>
      <c r="K623">
        <v>12.25</v>
      </c>
      <c r="L623">
        <v>0.76429999999999998</v>
      </c>
      <c r="M623">
        <v>10.28</v>
      </c>
      <c r="S623">
        <v>10.394</v>
      </c>
      <c r="T623">
        <v>2.165</v>
      </c>
      <c r="U623">
        <v>11.574999999999999</v>
      </c>
      <c r="V623">
        <v>0.15074000000000001</v>
      </c>
      <c r="W623">
        <v>0.82</v>
      </c>
      <c r="X623" s="2" t="s">
        <v>3050</v>
      </c>
      <c r="Z623" s="3" t="s">
        <v>3051</v>
      </c>
      <c r="AA623">
        <v>96</v>
      </c>
      <c r="AB623" s="1" t="s">
        <v>1931</v>
      </c>
      <c r="AC623" t="s">
        <v>38</v>
      </c>
    </row>
    <row r="624" spans="1:29" x14ac:dyDescent="0.25">
      <c r="A624" s="1" t="s">
        <v>3052</v>
      </c>
      <c r="B624" t="s">
        <v>3053</v>
      </c>
      <c r="C624" t="s">
        <v>1952</v>
      </c>
      <c r="D624" t="str">
        <f>HYPERLINK("http://image.bazic.com/3149.jpg","CLICK HERE")</f>
        <v>CLICK HERE</v>
      </c>
      <c r="E624" s="6">
        <v>29.99</v>
      </c>
      <c r="F624" s="7">
        <v>19.5</v>
      </c>
      <c r="G624" s="4">
        <v>5</v>
      </c>
      <c r="I624">
        <v>13.25</v>
      </c>
      <c r="J624">
        <v>10.5</v>
      </c>
      <c r="K624">
        <v>12.5</v>
      </c>
      <c r="L624">
        <v>1.0064</v>
      </c>
      <c r="M624">
        <v>27.36</v>
      </c>
      <c r="S624">
        <v>9.75</v>
      </c>
      <c r="T624">
        <v>11.88</v>
      </c>
      <c r="U624">
        <v>2.56</v>
      </c>
      <c r="V624">
        <v>0.1716</v>
      </c>
      <c r="W624">
        <v>5.34</v>
      </c>
      <c r="X624" s="2" t="s">
        <v>3055</v>
      </c>
      <c r="Z624" s="3" t="s">
        <v>3056</v>
      </c>
      <c r="AA624">
        <v>60</v>
      </c>
      <c r="AB624" s="1" t="s">
        <v>2057</v>
      </c>
      <c r="AC624" t="s">
        <v>3054</v>
      </c>
    </row>
    <row r="625" spans="1:29" x14ac:dyDescent="0.25">
      <c r="A625" s="1" t="s">
        <v>3057</v>
      </c>
      <c r="B625" t="s">
        <v>3058</v>
      </c>
      <c r="C625" t="s">
        <v>2834</v>
      </c>
      <c r="D625" t="str">
        <f>HYPERLINK("http://image.bazic.com/315.jpg","CLICK HERE")</f>
        <v>CLICK HERE</v>
      </c>
      <c r="E625" s="6">
        <v>1.99</v>
      </c>
      <c r="F625" s="7">
        <v>0.59</v>
      </c>
      <c r="G625" s="4">
        <v>288</v>
      </c>
      <c r="H625" s="5">
        <v>24</v>
      </c>
      <c r="I625">
        <v>13.5</v>
      </c>
      <c r="J625">
        <v>9.25</v>
      </c>
      <c r="K625">
        <v>8.75</v>
      </c>
      <c r="L625">
        <v>0.63231999999999999</v>
      </c>
      <c r="M625">
        <v>21.08</v>
      </c>
      <c r="N625" s="4">
        <v>13</v>
      </c>
      <c r="O625">
        <v>2.75</v>
      </c>
      <c r="P625">
        <v>2</v>
      </c>
      <c r="Q625">
        <v>4.138E-2</v>
      </c>
      <c r="R625" s="5">
        <v>1.7</v>
      </c>
      <c r="S625">
        <v>1.75</v>
      </c>
      <c r="T625">
        <v>6.3E-2</v>
      </c>
      <c r="U625">
        <v>14.563000000000001</v>
      </c>
      <c r="V625">
        <v>9.3000000000000005E-4</v>
      </c>
      <c r="W625">
        <v>0.06</v>
      </c>
      <c r="X625" s="2" t="s">
        <v>3059</v>
      </c>
      <c r="Y625" s="1" t="s">
        <v>3060</v>
      </c>
      <c r="Z625" s="3" t="s">
        <v>3061</v>
      </c>
      <c r="AA625">
        <v>65</v>
      </c>
      <c r="AB625" s="1" t="s">
        <v>2798</v>
      </c>
      <c r="AC625" t="s">
        <v>38</v>
      </c>
    </row>
    <row r="626" spans="1:29" x14ac:dyDescent="0.25">
      <c r="A626" s="1" t="s">
        <v>3062</v>
      </c>
      <c r="B626" t="s">
        <v>3063</v>
      </c>
      <c r="C626" t="s">
        <v>2902</v>
      </c>
      <c r="D626" t="str">
        <f>HYPERLINK("http://image.bazic.com/3150.jpg","CLICK HERE")</f>
        <v>CLICK HERE</v>
      </c>
      <c r="E626" s="6">
        <v>10.99</v>
      </c>
      <c r="F626" s="7">
        <v>4.3499999999999996</v>
      </c>
      <c r="G626" s="4">
        <v>12</v>
      </c>
      <c r="I626">
        <v>16.75</v>
      </c>
      <c r="J626">
        <v>10</v>
      </c>
      <c r="K626">
        <v>12</v>
      </c>
      <c r="L626">
        <v>1.1631899999999999</v>
      </c>
      <c r="M626">
        <v>14.14</v>
      </c>
      <c r="S626">
        <v>10.827</v>
      </c>
      <c r="T626">
        <v>2.9529999999999998</v>
      </c>
      <c r="U626">
        <v>11.574999999999999</v>
      </c>
      <c r="V626">
        <v>0.21415999999999999</v>
      </c>
      <c r="W626">
        <v>1.0874999999999999</v>
      </c>
      <c r="X626" s="2" t="s">
        <v>3064</v>
      </c>
      <c r="Z626" s="3" t="s">
        <v>3065</v>
      </c>
      <c r="AA626">
        <v>60</v>
      </c>
      <c r="AB626" s="1" t="s">
        <v>1931</v>
      </c>
      <c r="AC626" t="s">
        <v>38</v>
      </c>
    </row>
    <row r="627" spans="1:29" x14ac:dyDescent="0.25">
      <c r="A627" s="1" t="s">
        <v>3066</v>
      </c>
      <c r="B627" t="s">
        <v>3067</v>
      </c>
      <c r="C627" t="s">
        <v>2902</v>
      </c>
      <c r="D627" t="str">
        <f>HYPERLINK("http://image.bazic.com/3151.jpg","CLICK HERE")</f>
        <v>CLICK HERE</v>
      </c>
      <c r="E627" s="6">
        <v>10.99</v>
      </c>
      <c r="F627" s="7">
        <v>4.3499999999999996</v>
      </c>
      <c r="G627" s="4">
        <v>12</v>
      </c>
      <c r="I627">
        <v>16.75</v>
      </c>
      <c r="J627">
        <v>10</v>
      </c>
      <c r="K627">
        <v>12</v>
      </c>
      <c r="L627">
        <v>1.1631899999999999</v>
      </c>
      <c r="M627">
        <v>14.24</v>
      </c>
      <c r="S627">
        <v>10.827</v>
      </c>
      <c r="T627">
        <v>2.9529999999999998</v>
      </c>
      <c r="U627">
        <v>11.574999999999999</v>
      </c>
      <c r="V627">
        <v>0.21415999999999999</v>
      </c>
      <c r="W627">
        <v>1.1000000000000001</v>
      </c>
      <c r="X627" s="2" t="s">
        <v>3068</v>
      </c>
      <c r="Z627" s="3" t="s">
        <v>3069</v>
      </c>
      <c r="AA627">
        <v>60</v>
      </c>
      <c r="AB627" s="1" t="s">
        <v>1931</v>
      </c>
      <c r="AC627" t="s">
        <v>38</v>
      </c>
    </row>
    <row r="628" spans="1:29" x14ac:dyDescent="0.25">
      <c r="A628" s="1" t="s">
        <v>3070</v>
      </c>
      <c r="B628" t="s">
        <v>3071</v>
      </c>
      <c r="C628" t="s">
        <v>1974</v>
      </c>
      <c r="D628" t="str">
        <f>HYPERLINK("http://image.bazic.com/3152.jpg","CLICK HERE")</f>
        <v>CLICK HERE</v>
      </c>
      <c r="E628" s="6">
        <v>1.99</v>
      </c>
      <c r="F628" s="7">
        <v>0.69</v>
      </c>
      <c r="G628" s="4">
        <v>144</v>
      </c>
      <c r="H628" s="5">
        <v>24</v>
      </c>
      <c r="I628">
        <v>14</v>
      </c>
      <c r="J628">
        <v>12.25</v>
      </c>
      <c r="K628">
        <v>12.25</v>
      </c>
      <c r="L628">
        <v>1.2157800000000001</v>
      </c>
      <c r="M628">
        <v>7.52</v>
      </c>
      <c r="N628" s="4">
        <v>11.25</v>
      </c>
      <c r="O628">
        <v>4.5</v>
      </c>
      <c r="P628">
        <v>6</v>
      </c>
      <c r="Q628">
        <v>0.17577999999999999</v>
      </c>
      <c r="R628" s="5">
        <v>1.08</v>
      </c>
      <c r="S628">
        <v>11</v>
      </c>
      <c r="T628">
        <v>0.25</v>
      </c>
      <c r="U628">
        <v>5.5</v>
      </c>
      <c r="V628">
        <v>8.7500000000000008E-3</v>
      </c>
      <c r="W628">
        <v>0.04</v>
      </c>
      <c r="X628" s="2" t="s">
        <v>3072</v>
      </c>
      <c r="Y628" s="1" t="s">
        <v>3073</v>
      </c>
      <c r="Z628" s="3" t="s">
        <v>3074</v>
      </c>
      <c r="AA628">
        <v>55</v>
      </c>
      <c r="AB628" s="1" t="s">
        <v>1391</v>
      </c>
      <c r="AC628" t="s">
        <v>38</v>
      </c>
    </row>
    <row r="629" spans="1:29" x14ac:dyDescent="0.25">
      <c r="A629" s="1" t="s">
        <v>3075</v>
      </c>
      <c r="B629" t="s">
        <v>3076</v>
      </c>
      <c r="C629" t="s">
        <v>1952</v>
      </c>
      <c r="D629" t="str">
        <f>HYPERLINK("http://image.bazic.com/3155.jpg","CLICK HERE")</f>
        <v>CLICK HERE</v>
      </c>
      <c r="E629" s="6">
        <v>2.99</v>
      </c>
      <c r="F629" s="7">
        <v>0.89</v>
      </c>
      <c r="G629" s="4">
        <v>48</v>
      </c>
      <c r="I629">
        <v>10.5</v>
      </c>
      <c r="J629">
        <v>10</v>
      </c>
      <c r="K629">
        <v>12.5</v>
      </c>
      <c r="L629">
        <v>0.75954999999999995</v>
      </c>
      <c r="M629">
        <v>9.84</v>
      </c>
      <c r="S629">
        <v>11.5</v>
      </c>
      <c r="T629">
        <v>9.5</v>
      </c>
      <c r="U629">
        <v>0.25</v>
      </c>
      <c r="V629">
        <v>1.5810000000000001E-2</v>
      </c>
      <c r="W629">
        <v>0.18</v>
      </c>
      <c r="X629" s="2" t="s">
        <v>3077</v>
      </c>
      <c r="Z629" s="3" t="s">
        <v>3078</v>
      </c>
      <c r="AA629">
        <v>120</v>
      </c>
      <c r="AB629" s="1" t="s">
        <v>1391</v>
      </c>
      <c r="AC629" t="s">
        <v>38</v>
      </c>
    </row>
    <row r="630" spans="1:29" x14ac:dyDescent="0.25">
      <c r="A630" s="1" t="s">
        <v>3079</v>
      </c>
      <c r="B630" t="s">
        <v>3080</v>
      </c>
      <c r="C630" t="s">
        <v>1952</v>
      </c>
      <c r="D630" t="str">
        <f>HYPERLINK("http://image.bazic.com/3156.jpg","CLICK HERE")</f>
        <v>CLICK HERE</v>
      </c>
      <c r="E630" s="6">
        <v>1.99</v>
      </c>
      <c r="F630" s="7">
        <v>0.75</v>
      </c>
      <c r="G630" s="4">
        <v>48</v>
      </c>
      <c r="I630">
        <v>10.75</v>
      </c>
      <c r="J630">
        <v>6</v>
      </c>
      <c r="K630">
        <v>12.5</v>
      </c>
      <c r="L630">
        <v>0.46657999999999999</v>
      </c>
      <c r="M630">
        <v>5.7</v>
      </c>
      <c r="S630">
        <v>9.25</v>
      </c>
      <c r="T630">
        <v>0.25</v>
      </c>
      <c r="U630">
        <v>11.375</v>
      </c>
      <c r="V630">
        <v>1.5219999999999999E-2</v>
      </c>
      <c r="W630">
        <v>0.1</v>
      </c>
      <c r="X630" s="2" t="s">
        <v>3081</v>
      </c>
      <c r="Z630" s="3" t="s">
        <v>3082</v>
      </c>
      <c r="AA630">
        <v>150</v>
      </c>
      <c r="AB630" s="1" t="s">
        <v>1391</v>
      </c>
      <c r="AC630" t="s">
        <v>38</v>
      </c>
    </row>
    <row r="631" spans="1:29" x14ac:dyDescent="0.25">
      <c r="A631" s="1" t="s">
        <v>3083</v>
      </c>
      <c r="B631" t="s">
        <v>3084</v>
      </c>
      <c r="C631" t="s">
        <v>1952</v>
      </c>
      <c r="D631" t="str">
        <f>HYPERLINK("http://image.bazic.com/3157.jpg","CLICK HERE")</f>
        <v>CLICK HERE</v>
      </c>
      <c r="E631" s="6">
        <v>2.99</v>
      </c>
      <c r="F631" s="7">
        <v>0.89</v>
      </c>
      <c r="G631" s="4">
        <v>48</v>
      </c>
      <c r="I631">
        <v>10.25</v>
      </c>
      <c r="J631">
        <v>8.5</v>
      </c>
      <c r="K631">
        <v>12.25</v>
      </c>
      <c r="L631">
        <v>0.61763999999999997</v>
      </c>
      <c r="M631">
        <v>10.06</v>
      </c>
      <c r="S631">
        <v>9.5</v>
      </c>
      <c r="T631">
        <v>0.19700000000000001</v>
      </c>
      <c r="U631">
        <v>11.563000000000001</v>
      </c>
      <c r="V631">
        <v>1.252E-2</v>
      </c>
      <c r="W631">
        <v>0.2</v>
      </c>
      <c r="X631" s="2" t="s">
        <v>3085</v>
      </c>
      <c r="Z631" s="3" t="s">
        <v>3086</v>
      </c>
      <c r="AA631">
        <v>120</v>
      </c>
      <c r="AB631" s="1" t="s">
        <v>1391</v>
      </c>
      <c r="AC631" t="s">
        <v>38</v>
      </c>
    </row>
    <row r="632" spans="1:29" x14ac:dyDescent="0.25">
      <c r="A632" s="1" t="s">
        <v>3087</v>
      </c>
      <c r="B632" t="s">
        <v>3088</v>
      </c>
      <c r="C632" t="s">
        <v>1952</v>
      </c>
      <c r="D632" t="str">
        <f>HYPERLINK("http://image.bazic.com/3158.jpg","CLICK HERE")</f>
        <v>CLICK HERE</v>
      </c>
      <c r="E632" s="6">
        <v>2.99</v>
      </c>
      <c r="F632" s="7">
        <v>0.75</v>
      </c>
      <c r="G632" s="4">
        <v>48</v>
      </c>
      <c r="I632">
        <v>10</v>
      </c>
      <c r="J632">
        <v>5.5</v>
      </c>
      <c r="K632">
        <v>12.5</v>
      </c>
      <c r="L632">
        <v>0.39785999999999999</v>
      </c>
      <c r="M632">
        <v>6.36</v>
      </c>
      <c r="S632">
        <v>9.375</v>
      </c>
      <c r="T632">
        <v>0.11799999999999999</v>
      </c>
      <c r="U632">
        <v>11.417</v>
      </c>
      <c r="V632">
        <v>7.3099999999999997E-3</v>
      </c>
      <c r="W632">
        <v>0.12</v>
      </c>
      <c r="X632" s="2" t="s">
        <v>3089</v>
      </c>
      <c r="Z632" s="3" t="s">
        <v>3090</v>
      </c>
      <c r="AA632">
        <v>186</v>
      </c>
      <c r="AB632" s="1" t="s">
        <v>1391</v>
      </c>
      <c r="AC632" t="s">
        <v>38</v>
      </c>
    </row>
    <row r="633" spans="1:29" x14ac:dyDescent="0.25">
      <c r="A633" s="1" t="s">
        <v>3091</v>
      </c>
      <c r="B633" t="s">
        <v>3092</v>
      </c>
      <c r="C633" t="s">
        <v>1952</v>
      </c>
      <c r="D633" t="str">
        <f>HYPERLINK("http://image.bazic.com/3159.jpg","CLICK HERE")</f>
        <v>CLICK HERE</v>
      </c>
      <c r="E633" s="6">
        <v>2.99</v>
      </c>
      <c r="F633" s="7">
        <v>0.89</v>
      </c>
      <c r="G633" s="4">
        <v>48</v>
      </c>
      <c r="I633">
        <v>10.5</v>
      </c>
      <c r="J633">
        <v>10.54</v>
      </c>
      <c r="K633">
        <v>12.5</v>
      </c>
      <c r="L633">
        <v>0.80056000000000005</v>
      </c>
      <c r="M633">
        <v>7.54</v>
      </c>
      <c r="S633">
        <v>9.3119999999999994</v>
      </c>
      <c r="T633">
        <v>0.23599999999999999</v>
      </c>
      <c r="U633">
        <v>11.5</v>
      </c>
      <c r="V633">
        <v>1.4630000000000001E-2</v>
      </c>
      <c r="W633">
        <v>0.12</v>
      </c>
      <c r="X633" s="2" t="s">
        <v>3093</v>
      </c>
      <c r="Z633" s="3" t="s">
        <v>3094</v>
      </c>
      <c r="AA633">
        <v>96</v>
      </c>
      <c r="AB633" s="1" t="s">
        <v>1391</v>
      </c>
      <c r="AC633" t="s">
        <v>38</v>
      </c>
    </row>
    <row r="634" spans="1:29" x14ac:dyDescent="0.25">
      <c r="A634" s="1" t="s">
        <v>3095</v>
      </c>
      <c r="B634" t="s">
        <v>3096</v>
      </c>
      <c r="C634" t="s">
        <v>2834</v>
      </c>
      <c r="D634" t="str">
        <f>HYPERLINK("http://image.bazic.com/316.jpg","CLICK HERE")</f>
        <v>CLICK HERE</v>
      </c>
      <c r="E634" s="6">
        <v>2.99</v>
      </c>
      <c r="F634" s="7">
        <v>1.2</v>
      </c>
      <c r="G634" s="4">
        <v>288</v>
      </c>
      <c r="H634" s="5">
        <v>24</v>
      </c>
      <c r="I634">
        <v>14</v>
      </c>
      <c r="J634">
        <v>8.25</v>
      </c>
      <c r="K634">
        <v>6.75</v>
      </c>
      <c r="L634">
        <v>0.45117000000000002</v>
      </c>
      <c r="M634">
        <v>27.24</v>
      </c>
      <c r="N634" s="4">
        <v>13.25</v>
      </c>
      <c r="O634">
        <v>2</v>
      </c>
      <c r="P634">
        <v>2</v>
      </c>
      <c r="Q634">
        <v>3.0669999999999999E-2</v>
      </c>
      <c r="R634" s="5">
        <v>2.2000000000000002</v>
      </c>
      <c r="S634">
        <v>1.75</v>
      </c>
      <c r="T634">
        <v>3.9E-2</v>
      </c>
      <c r="U634">
        <v>14.563000000000001</v>
      </c>
      <c r="V634">
        <v>5.8E-4</v>
      </c>
      <c r="W634">
        <v>0.08</v>
      </c>
      <c r="X634" s="2" t="s">
        <v>3097</v>
      </c>
      <c r="Y634" s="1" t="s">
        <v>3098</v>
      </c>
      <c r="Z634" s="3" t="s">
        <v>3099</v>
      </c>
      <c r="AA634">
        <v>80</v>
      </c>
      <c r="AB634" s="1" t="s">
        <v>2798</v>
      </c>
      <c r="AC634" t="s">
        <v>38</v>
      </c>
    </row>
    <row r="635" spans="1:29" x14ac:dyDescent="0.25">
      <c r="A635" s="1" t="s">
        <v>3100</v>
      </c>
      <c r="B635" t="s">
        <v>3101</v>
      </c>
      <c r="C635" t="s">
        <v>1952</v>
      </c>
      <c r="D635" t="str">
        <f>HYPERLINK("http://image.bazic.com/3161.jpg","CLICK HERE")</f>
        <v>CLICK HERE</v>
      </c>
      <c r="E635" s="6">
        <v>3.99</v>
      </c>
      <c r="F635" s="7">
        <v>1.8</v>
      </c>
      <c r="G635" s="4">
        <v>12</v>
      </c>
      <c r="I635">
        <v>10.75</v>
      </c>
      <c r="J635">
        <v>5.75</v>
      </c>
      <c r="K635">
        <v>12.25</v>
      </c>
      <c r="L635">
        <v>0.43819999999999998</v>
      </c>
      <c r="M635">
        <v>4.6399999999999997</v>
      </c>
      <c r="S635">
        <v>10.875</v>
      </c>
      <c r="T635">
        <v>0.75</v>
      </c>
      <c r="U635">
        <v>11.5</v>
      </c>
      <c r="V635">
        <v>5.4280000000000002E-2</v>
      </c>
      <c r="W635">
        <v>0.34</v>
      </c>
      <c r="X635" s="2" t="s">
        <v>3102</v>
      </c>
      <c r="Z635" s="3" t="s">
        <v>3103</v>
      </c>
      <c r="AA635">
        <v>168</v>
      </c>
      <c r="AB635" s="1" t="s">
        <v>2057</v>
      </c>
      <c r="AC635" t="s">
        <v>2029</v>
      </c>
    </row>
    <row r="636" spans="1:29" x14ac:dyDescent="0.25">
      <c r="A636" s="1" t="s">
        <v>3104</v>
      </c>
      <c r="B636" t="s">
        <v>3105</v>
      </c>
      <c r="C636" t="s">
        <v>1952</v>
      </c>
      <c r="D636" t="str">
        <f>HYPERLINK("http://image.bazic.com/3163.jpg","CLICK HERE")</f>
        <v>CLICK HERE</v>
      </c>
      <c r="E636" s="6">
        <v>2.99</v>
      </c>
      <c r="F636" s="7">
        <v>1.5</v>
      </c>
      <c r="G636" s="4">
        <v>24</v>
      </c>
      <c r="I636">
        <v>11.5</v>
      </c>
      <c r="J636">
        <v>6.5</v>
      </c>
      <c r="K636">
        <v>12.5</v>
      </c>
      <c r="L636">
        <v>0.54073000000000004</v>
      </c>
      <c r="M636">
        <v>7.38</v>
      </c>
      <c r="S636">
        <v>9.875</v>
      </c>
      <c r="T636">
        <v>0.5</v>
      </c>
      <c r="U636">
        <v>11.5</v>
      </c>
      <c r="V636">
        <v>3.286E-2</v>
      </c>
      <c r="W636">
        <v>0.28000000000000003</v>
      </c>
      <c r="X636" s="2" t="s">
        <v>3106</v>
      </c>
      <c r="Z636" s="3" t="s">
        <v>3107</v>
      </c>
      <c r="AA636">
        <v>138</v>
      </c>
      <c r="AB636" s="1" t="s">
        <v>1391</v>
      </c>
      <c r="AC636" t="s">
        <v>38</v>
      </c>
    </row>
    <row r="637" spans="1:29" x14ac:dyDescent="0.25">
      <c r="A637" s="1" t="s">
        <v>3108</v>
      </c>
      <c r="B637" t="s">
        <v>3109</v>
      </c>
      <c r="C637" t="s">
        <v>1974</v>
      </c>
      <c r="D637" t="str">
        <f>HYPERLINK("http://image.bazic.com/3164.jpg","CLICK HERE")</f>
        <v>CLICK HERE</v>
      </c>
      <c r="E637" s="6">
        <v>5.99</v>
      </c>
      <c r="F637" s="7">
        <v>2.85</v>
      </c>
      <c r="G637" s="4">
        <v>12</v>
      </c>
      <c r="I637">
        <v>13</v>
      </c>
      <c r="J637">
        <v>10.25</v>
      </c>
      <c r="K637">
        <v>14</v>
      </c>
      <c r="L637">
        <v>1.0795699999999999</v>
      </c>
      <c r="M637">
        <v>5.92</v>
      </c>
      <c r="S637">
        <v>13</v>
      </c>
      <c r="T637">
        <v>1.5</v>
      </c>
      <c r="U637">
        <v>9.5</v>
      </c>
      <c r="V637">
        <v>0.10721</v>
      </c>
      <c r="W637">
        <v>0.4</v>
      </c>
      <c r="X637" s="2" t="s">
        <v>3110</v>
      </c>
      <c r="Z637" s="3" t="s">
        <v>3111</v>
      </c>
      <c r="AA637">
        <v>70</v>
      </c>
      <c r="AB637" s="1" t="s">
        <v>1391</v>
      </c>
      <c r="AC637" t="s">
        <v>38</v>
      </c>
    </row>
    <row r="638" spans="1:29" x14ac:dyDescent="0.25">
      <c r="A638" s="1" t="s">
        <v>3112</v>
      </c>
      <c r="B638" t="s">
        <v>3113</v>
      </c>
      <c r="C638" t="s">
        <v>1974</v>
      </c>
      <c r="D638" t="str">
        <f>HYPERLINK("http://image.bazic.com/3166.jpg","CLICK HERE")</f>
        <v>CLICK HERE</v>
      </c>
      <c r="E638" s="6">
        <v>3.99</v>
      </c>
      <c r="F638" s="7">
        <v>1.95</v>
      </c>
      <c r="G638" s="4">
        <v>72</v>
      </c>
      <c r="H638" s="5">
        <v>24</v>
      </c>
      <c r="I638">
        <v>24.5</v>
      </c>
      <c r="J638">
        <v>10.75</v>
      </c>
      <c r="K638">
        <v>14</v>
      </c>
      <c r="L638">
        <v>2.1338300000000001</v>
      </c>
      <c r="M638">
        <v>15.6</v>
      </c>
      <c r="N638" s="4">
        <v>9.75</v>
      </c>
      <c r="O638">
        <v>8</v>
      </c>
      <c r="P638">
        <v>13.5</v>
      </c>
      <c r="Q638">
        <v>0.60938000000000003</v>
      </c>
      <c r="R638" s="5">
        <v>4.84</v>
      </c>
      <c r="S638">
        <v>13.385999999999999</v>
      </c>
      <c r="T638">
        <v>0.35399999999999998</v>
      </c>
      <c r="U638">
        <v>9.4489999999999998</v>
      </c>
      <c r="V638">
        <v>2.5909999999999999E-2</v>
      </c>
      <c r="W638">
        <v>0.2</v>
      </c>
      <c r="X638" s="2" t="s">
        <v>3114</v>
      </c>
      <c r="Y638" s="1" t="s">
        <v>3115</v>
      </c>
      <c r="Z638" s="3" t="s">
        <v>3116</v>
      </c>
      <c r="AA638">
        <v>30</v>
      </c>
      <c r="AB638" s="1" t="s">
        <v>1391</v>
      </c>
      <c r="AC638" t="s">
        <v>38</v>
      </c>
    </row>
    <row r="639" spans="1:29" x14ac:dyDescent="0.25">
      <c r="A639" s="1" t="s">
        <v>3117</v>
      </c>
      <c r="B639" t="s">
        <v>3118</v>
      </c>
      <c r="C639" t="s">
        <v>2902</v>
      </c>
      <c r="D639" t="str">
        <f>HYPERLINK("http://image.bazic.com/3167.jpg","CLICK HERE")</f>
        <v>CLICK HERE</v>
      </c>
      <c r="E639" s="6">
        <v>5.99</v>
      </c>
      <c r="F639" s="7">
        <v>2.25</v>
      </c>
      <c r="G639" s="4">
        <v>24</v>
      </c>
      <c r="I639">
        <v>16</v>
      </c>
      <c r="J639">
        <v>10</v>
      </c>
      <c r="K639">
        <v>12</v>
      </c>
      <c r="L639">
        <v>1.11111</v>
      </c>
      <c r="M639">
        <v>17.98</v>
      </c>
      <c r="S639">
        <v>9.9600000000000009</v>
      </c>
      <c r="T639">
        <v>1.5</v>
      </c>
      <c r="U639">
        <v>11.614000000000001</v>
      </c>
      <c r="V639">
        <v>0.10041</v>
      </c>
      <c r="W639">
        <v>0.72</v>
      </c>
      <c r="X639" s="2" t="s">
        <v>3119</v>
      </c>
      <c r="Z639" s="3" t="s">
        <v>3120</v>
      </c>
      <c r="AA639">
        <v>60</v>
      </c>
      <c r="AB639" s="1" t="s">
        <v>1931</v>
      </c>
      <c r="AC639" t="s">
        <v>38</v>
      </c>
    </row>
    <row r="640" spans="1:29" x14ac:dyDescent="0.25">
      <c r="A640" s="1" t="s">
        <v>3121</v>
      </c>
      <c r="B640" t="s">
        <v>3122</v>
      </c>
      <c r="C640" t="s">
        <v>1952</v>
      </c>
      <c r="D640" t="str">
        <f>HYPERLINK("http://image.bazic.com/3169.jpg","CLICK HERE")</f>
        <v>CLICK HERE</v>
      </c>
      <c r="E640" s="6">
        <v>1.99</v>
      </c>
      <c r="F640" s="7">
        <v>0.89</v>
      </c>
      <c r="G640" s="4">
        <v>48</v>
      </c>
      <c r="I640">
        <v>10.5</v>
      </c>
      <c r="J640">
        <v>5.25</v>
      </c>
      <c r="K640">
        <v>12.25</v>
      </c>
      <c r="L640">
        <v>0.39079000000000003</v>
      </c>
      <c r="M640">
        <v>7.34</v>
      </c>
      <c r="S640">
        <v>9.3700799999999997</v>
      </c>
      <c r="T640">
        <v>0.15748000000000001</v>
      </c>
      <c r="U640">
        <v>11.37795</v>
      </c>
      <c r="V640">
        <v>9.7199999999999995E-3</v>
      </c>
      <c r="W640">
        <v>0.14000000000000001</v>
      </c>
      <c r="X640" s="2" t="s">
        <v>3123</v>
      </c>
      <c r="Z640" s="3" t="s">
        <v>3124</v>
      </c>
      <c r="AA640">
        <v>155</v>
      </c>
      <c r="AB640" s="1" t="s">
        <v>1391</v>
      </c>
      <c r="AC640" t="s">
        <v>38</v>
      </c>
    </row>
    <row r="641" spans="1:29" x14ac:dyDescent="0.25">
      <c r="A641" s="1" t="s">
        <v>3125</v>
      </c>
      <c r="B641" t="s">
        <v>3126</v>
      </c>
      <c r="C641" t="s">
        <v>1952</v>
      </c>
      <c r="D641" t="str">
        <f>HYPERLINK("http://image.bazic.com/3170.jpg","CLICK HERE")</f>
        <v>CLICK HERE</v>
      </c>
      <c r="E641" s="6">
        <v>1.99</v>
      </c>
      <c r="F641" s="7">
        <v>0.75</v>
      </c>
      <c r="G641" s="4">
        <v>48</v>
      </c>
      <c r="I641">
        <v>10.25</v>
      </c>
      <c r="J641">
        <v>8.25</v>
      </c>
      <c r="K641">
        <v>12.25</v>
      </c>
      <c r="L641">
        <v>0.59946999999999995</v>
      </c>
      <c r="M641">
        <v>6.82</v>
      </c>
      <c r="S641">
        <v>9.2520000000000007</v>
      </c>
      <c r="T641">
        <v>0.23599999999999999</v>
      </c>
      <c r="U641">
        <v>11.378</v>
      </c>
      <c r="V641">
        <v>1.438E-2</v>
      </c>
      <c r="W641">
        <v>0.12</v>
      </c>
      <c r="X641" s="2" t="s">
        <v>3127</v>
      </c>
      <c r="Z641" s="3" t="s">
        <v>3128</v>
      </c>
      <c r="AA641">
        <v>108</v>
      </c>
      <c r="AB641" s="1" t="s">
        <v>1391</v>
      </c>
      <c r="AC641" t="s">
        <v>38</v>
      </c>
    </row>
    <row r="642" spans="1:29" x14ac:dyDescent="0.25">
      <c r="A642" s="1" t="s">
        <v>3129</v>
      </c>
      <c r="B642" t="s">
        <v>3130</v>
      </c>
      <c r="C642" t="s">
        <v>1974</v>
      </c>
      <c r="D642" t="str">
        <f>HYPERLINK("http://image.bazic.com/3171.jpg","CLICK HERE")</f>
        <v>CLICK HERE</v>
      </c>
      <c r="E642" s="6">
        <v>4.99</v>
      </c>
      <c r="F642" s="7">
        <v>2.25</v>
      </c>
      <c r="G642" s="4">
        <v>12</v>
      </c>
      <c r="I642">
        <v>14</v>
      </c>
      <c r="J642">
        <v>7.25</v>
      </c>
      <c r="K642">
        <v>10.5</v>
      </c>
      <c r="L642">
        <v>0.61675000000000002</v>
      </c>
      <c r="M642">
        <v>4.22</v>
      </c>
      <c r="S642">
        <v>11</v>
      </c>
      <c r="T642">
        <v>13</v>
      </c>
      <c r="U642">
        <v>1</v>
      </c>
      <c r="V642">
        <v>8.2750000000000004E-2</v>
      </c>
      <c r="W642">
        <v>0.3</v>
      </c>
      <c r="X642" s="2" t="s">
        <v>3131</v>
      </c>
      <c r="Z642" s="3" t="s">
        <v>3132</v>
      </c>
      <c r="AA642">
        <v>105</v>
      </c>
      <c r="AB642" s="1" t="s">
        <v>1391</v>
      </c>
      <c r="AC642" t="s">
        <v>38</v>
      </c>
    </row>
    <row r="643" spans="1:29" x14ac:dyDescent="0.25">
      <c r="A643" s="1" t="s">
        <v>3133</v>
      </c>
      <c r="B643" t="s">
        <v>3134</v>
      </c>
      <c r="C643" t="s">
        <v>1974</v>
      </c>
      <c r="D643" t="str">
        <f>HYPERLINK("http://image.bazic.com/3172.jpg","CLICK HERE")</f>
        <v>CLICK HERE</v>
      </c>
      <c r="E643" s="6">
        <v>2.99</v>
      </c>
      <c r="F643" s="7">
        <v>1.2</v>
      </c>
      <c r="G643" s="4">
        <v>72</v>
      </c>
      <c r="H643" s="5">
        <v>24</v>
      </c>
      <c r="I643">
        <v>18</v>
      </c>
      <c r="J643">
        <v>14.5</v>
      </c>
      <c r="K643">
        <v>10.75</v>
      </c>
      <c r="L643">
        <v>1.6236999999999999</v>
      </c>
      <c r="M643">
        <v>14.24</v>
      </c>
      <c r="N643" s="4">
        <v>13</v>
      </c>
      <c r="O643">
        <v>10</v>
      </c>
      <c r="P643">
        <v>5.75</v>
      </c>
      <c r="Q643">
        <v>0.43258000000000002</v>
      </c>
      <c r="R643" s="5">
        <v>4.3</v>
      </c>
      <c r="S643">
        <v>12.52</v>
      </c>
      <c r="T643">
        <v>0.27600000000000002</v>
      </c>
      <c r="U643">
        <v>9.25</v>
      </c>
      <c r="V643">
        <v>1.8499999999999999E-2</v>
      </c>
      <c r="W643">
        <v>0.18</v>
      </c>
      <c r="X643" s="2" t="s">
        <v>3135</v>
      </c>
      <c r="Y643" s="1" t="s">
        <v>3136</v>
      </c>
      <c r="Z643" s="3" t="s">
        <v>3137</v>
      </c>
      <c r="AA643">
        <v>49</v>
      </c>
      <c r="AB643" s="1" t="s">
        <v>1391</v>
      </c>
      <c r="AC643" t="s">
        <v>38</v>
      </c>
    </row>
    <row r="644" spans="1:29" x14ac:dyDescent="0.25">
      <c r="A644" s="1" t="s">
        <v>3138</v>
      </c>
      <c r="B644" t="s">
        <v>3139</v>
      </c>
      <c r="C644" t="s">
        <v>1974</v>
      </c>
      <c r="D644" t="str">
        <f>HYPERLINK("http://image.bazic.com/3173.jpg","CLICK HERE")</f>
        <v>CLICK HERE</v>
      </c>
      <c r="E644" s="6">
        <v>7.99</v>
      </c>
      <c r="F644" s="7">
        <v>3.75</v>
      </c>
      <c r="G644" s="4">
        <v>6</v>
      </c>
      <c r="I644">
        <v>10.5</v>
      </c>
      <c r="J644">
        <v>9.25</v>
      </c>
      <c r="K644">
        <v>14</v>
      </c>
      <c r="L644">
        <v>0.78688999999999998</v>
      </c>
      <c r="M644">
        <v>4.16</v>
      </c>
      <c r="S644">
        <v>13</v>
      </c>
      <c r="T644">
        <v>1.3779999999999999</v>
      </c>
      <c r="U644">
        <v>9.5</v>
      </c>
      <c r="V644">
        <v>9.8489999999999994E-2</v>
      </c>
      <c r="W644">
        <v>0.63500000000000001</v>
      </c>
      <c r="X644" s="2" t="s">
        <v>3140</v>
      </c>
      <c r="Z644" s="3" t="s">
        <v>3141</v>
      </c>
      <c r="AA644">
        <v>90</v>
      </c>
      <c r="AB644" s="1" t="s">
        <v>1391</v>
      </c>
      <c r="AC644" t="s">
        <v>38</v>
      </c>
    </row>
    <row r="645" spans="1:29" x14ac:dyDescent="0.25">
      <c r="A645" s="1" t="s">
        <v>3142</v>
      </c>
      <c r="B645" t="s">
        <v>3143</v>
      </c>
      <c r="C645" t="s">
        <v>2902</v>
      </c>
      <c r="D645" t="str">
        <f>HYPERLINK("http://image.bazic.com/3174.jpg","CLICK HERE")</f>
        <v>CLICK HERE</v>
      </c>
      <c r="E645" s="6">
        <v>13.99</v>
      </c>
      <c r="F645" s="7">
        <v>5.85</v>
      </c>
      <c r="G645" s="4">
        <v>12</v>
      </c>
      <c r="I645">
        <v>24.5</v>
      </c>
      <c r="J645">
        <v>9</v>
      </c>
      <c r="K645">
        <v>12.25</v>
      </c>
      <c r="L645">
        <v>1.56315</v>
      </c>
      <c r="M645">
        <v>17.52</v>
      </c>
      <c r="S645">
        <v>12</v>
      </c>
      <c r="T645">
        <v>3.5</v>
      </c>
      <c r="U645">
        <v>11.614000000000001</v>
      </c>
      <c r="V645">
        <v>0.28228999999999999</v>
      </c>
      <c r="W645">
        <v>1.38</v>
      </c>
      <c r="X645" s="2" t="s">
        <v>3144</v>
      </c>
      <c r="Z645" s="3" t="s">
        <v>3145</v>
      </c>
      <c r="AA645">
        <v>36</v>
      </c>
      <c r="AB645" s="1" t="s">
        <v>1931</v>
      </c>
      <c r="AC645" t="s">
        <v>38</v>
      </c>
    </row>
    <row r="646" spans="1:29" x14ac:dyDescent="0.25">
      <c r="A646" s="1" t="s">
        <v>3146</v>
      </c>
      <c r="B646" t="s">
        <v>3147</v>
      </c>
      <c r="C646" t="s">
        <v>617</v>
      </c>
      <c r="D646" t="str">
        <f>HYPERLINK("http://image.bazic.com/31741.jpg","CLICK HERE")</f>
        <v>CLICK HERE</v>
      </c>
      <c r="E646" s="6">
        <v>4.95</v>
      </c>
      <c r="F646" s="7">
        <v>1.05</v>
      </c>
      <c r="G646" s="4">
        <v>48</v>
      </c>
      <c r="I646">
        <v>15.75</v>
      </c>
      <c r="J646">
        <v>11.25</v>
      </c>
      <c r="K646">
        <v>5.25</v>
      </c>
      <c r="L646">
        <v>0.53832999999999998</v>
      </c>
      <c r="M646">
        <v>13.92</v>
      </c>
      <c r="S646">
        <v>7.75</v>
      </c>
      <c r="T646">
        <v>0.25</v>
      </c>
      <c r="U646">
        <v>10.625</v>
      </c>
      <c r="V646">
        <v>1.191E-2</v>
      </c>
      <c r="W646">
        <v>0.28000000000000003</v>
      </c>
      <c r="X646" s="2" t="s">
        <v>3148</v>
      </c>
      <c r="Z646" s="3" t="s">
        <v>3149</v>
      </c>
      <c r="AA646">
        <v>100</v>
      </c>
      <c r="AB646" s="1" t="s">
        <v>30</v>
      </c>
      <c r="AC646" t="s">
        <v>31</v>
      </c>
    </row>
    <row r="647" spans="1:29" x14ac:dyDescent="0.25">
      <c r="A647" s="1" t="s">
        <v>3150</v>
      </c>
      <c r="B647" t="s">
        <v>3151</v>
      </c>
      <c r="C647" t="s">
        <v>2902</v>
      </c>
      <c r="D647" t="str">
        <f>HYPERLINK("http://image.bazic.com/3175.jpg","CLICK HERE")</f>
        <v>CLICK HERE</v>
      </c>
      <c r="E647" s="6">
        <v>13.99</v>
      </c>
      <c r="F647" s="7">
        <v>5.85</v>
      </c>
      <c r="G647" s="4">
        <v>12</v>
      </c>
      <c r="I647">
        <v>24.5</v>
      </c>
      <c r="J647">
        <v>9</v>
      </c>
      <c r="K647">
        <v>12</v>
      </c>
      <c r="L647">
        <v>1.53125</v>
      </c>
      <c r="M647">
        <v>17.760000000000002</v>
      </c>
      <c r="S647">
        <v>12</v>
      </c>
      <c r="T647">
        <v>3.5</v>
      </c>
      <c r="U647">
        <v>11.614000000000001</v>
      </c>
      <c r="V647">
        <v>0.28228999999999999</v>
      </c>
      <c r="W647">
        <v>1.4</v>
      </c>
      <c r="X647" s="2" t="s">
        <v>3152</v>
      </c>
      <c r="Z647" s="3" t="s">
        <v>3153</v>
      </c>
      <c r="AA647">
        <v>36</v>
      </c>
      <c r="AB647" s="1" t="s">
        <v>1931</v>
      </c>
      <c r="AC647" t="s">
        <v>38</v>
      </c>
    </row>
    <row r="648" spans="1:29" x14ac:dyDescent="0.25">
      <c r="A648" s="1" t="s">
        <v>3154</v>
      </c>
      <c r="B648" t="s">
        <v>3155</v>
      </c>
      <c r="C648" t="s">
        <v>1974</v>
      </c>
      <c r="D648" t="str">
        <f>HYPERLINK("http://image.bazic.com/3176.jpg","CLICK HERE")</f>
        <v>CLICK HERE</v>
      </c>
      <c r="E648" s="6">
        <v>5.99</v>
      </c>
      <c r="F648" s="7">
        <v>2.5499999999999998</v>
      </c>
      <c r="G648" s="4">
        <v>12</v>
      </c>
      <c r="I648">
        <v>11</v>
      </c>
      <c r="J648">
        <v>10.25</v>
      </c>
      <c r="K648">
        <v>13.75</v>
      </c>
      <c r="L648">
        <v>0.89717000000000002</v>
      </c>
      <c r="M648">
        <v>5.76</v>
      </c>
      <c r="S648">
        <v>13</v>
      </c>
      <c r="T648">
        <v>1.5</v>
      </c>
      <c r="U648">
        <v>9.5</v>
      </c>
      <c r="V648">
        <v>0.10721</v>
      </c>
      <c r="W648">
        <v>0.4</v>
      </c>
      <c r="X648" s="2" t="s">
        <v>3156</v>
      </c>
      <c r="Z648" s="3" t="s">
        <v>3157</v>
      </c>
      <c r="AA648">
        <v>75</v>
      </c>
      <c r="AB648" s="1" t="s">
        <v>1391</v>
      </c>
      <c r="AC648" t="s">
        <v>38</v>
      </c>
    </row>
    <row r="649" spans="1:29" x14ac:dyDescent="0.25">
      <c r="A649" s="1" t="s">
        <v>3158</v>
      </c>
      <c r="B649" t="s">
        <v>3159</v>
      </c>
      <c r="C649" t="s">
        <v>1974</v>
      </c>
      <c r="D649" t="str">
        <f>HYPERLINK("http://image.bazic.com/3177.jpg","CLICK HERE")</f>
        <v>CLICK HERE</v>
      </c>
      <c r="E649" s="6">
        <v>7.99</v>
      </c>
      <c r="F649" s="7">
        <v>3.45</v>
      </c>
      <c r="G649" s="4">
        <v>6</v>
      </c>
      <c r="I649">
        <v>10</v>
      </c>
      <c r="J649">
        <v>7</v>
      </c>
      <c r="K649">
        <v>13.75</v>
      </c>
      <c r="L649">
        <v>0.55700000000000005</v>
      </c>
      <c r="M649">
        <v>5.72</v>
      </c>
      <c r="S649">
        <v>13</v>
      </c>
      <c r="T649">
        <v>1.3779999999999999</v>
      </c>
      <c r="U649">
        <v>9.5</v>
      </c>
      <c r="V649">
        <v>9.8489999999999994E-2</v>
      </c>
      <c r="W649">
        <v>0.42</v>
      </c>
      <c r="X649" s="2" t="s">
        <v>3160</v>
      </c>
      <c r="Z649" s="3" t="s">
        <v>3161</v>
      </c>
      <c r="AA649">
        <v>125</v>
      </c>
      <c r="AB649" s="1" t="s">
        <v>1391</v>
      </c>
      <c r="AC649" t="s">
        <v>38</v>
      </c>
    </row>
    <row r="650" spans="1:29" x14ac:dyDescent="0.25">
      <c r="A650" s="1" t="s">
        <v>3162</v>
      </c>
      <c r="B650" t="s">
        <v>3163</v>
      </c>
      <c r="C650" t="s">
        <v>1974</v>
      </c>
      <c r="D650" t="str">
        <f>HYPERLINK("http://image.bazic.com/3178.jpg","CLICK HERE")</f>
        <v>CLICK HERE</v>
      </c>
      <c r="E650" s="6">
        <v>5.99</v>
      </c>
      <c r="F650" s="7">
        <v>2.5499999999999998</v>
      </c>
      <c r="G650" s="4">
        <v>12</v>
      </c>
      <c r="I650">
        <v>13.5</v>
      </c>
      <c r="J650">
        <v>10.25</v>
      </c>
      <c r="K650">
        <v>13.75</v>
      </c>
      <c r="L650">
        <v>1.10107</v>
      </c>
      <c r="M650">
        <v>5.72</v>
      </c>
      <c r="S650">
        <v>13</v>
      </c>
      <c r="T650">
        <v>1.3</v>
      </c>
      <c r="U650">
        <v>9.5</v>
      </c>
      <c r="V650">
        <v>9.2910000000000006E-2</v>
      </c>
      <c r="W650">
        <v>0.42</v>
      </c>
      <c r="X650" s="2" t="s">
        <v>3164</v>
      </c>
      <c r="Z650" s="3" t="s">
        <v>3165</v>
      </c>
      <c r="AA650">
        <v>65</v>
      </c>
      <c r="AB650" s="1" t="s">
        <v>1391</v>
      </c>
      <c r="AC650" t="s">
        <v>38</v>
      </c>
    </row>
    <row r="651" spans="1:29" x14ac:dyDescent="0.25">
      <c r="A651" s="1" t="s">
        <v>3166</v>
      </c>
      <c r="B651" t="s">
        <v>3167</v>
      </c>
      <c r="C651" t="s">
        <v>1974</v>
      </c>
      <c r="D651" t="str">
        <f>HYPERLINK("http://image.bazic.com/3179.jpg","CLICK HERE")</f>
        <v>CLICK HERE</v>
      </c>
      <c r="E651" s="6">
        <v>2.99</v>
      </c>
      <c r="F651" s="7">
        <v>1.8</v>
      </c>
      <c r="G651" s="4">
        <v>72</v>
      </c>
      <c r="H651" s="5">
        <v>24</v>
      </c>
      <c r="I651">
        <v>20</v>
      </c>
      <c r="J651">
        <v>19</v>
      </c>
      <c r="K651">
        <v>12</v>
      </c>
      <c r="L651">
        <v>2.63889</v>
      </c>
      <c r="M651">
        <v>21.42</v>
      </c>
      <c r="N651" s="4">
        <v>19.25</v>
      </c>
      <c r="O651">
        <v>6</v>
      </c>
      <c r="P651">
        <v>11</v>
      </c>
      <c r="Q651">
        <v>0.73524</v>
      </c>
      <c r="R651" s="5">
        <v>6.48</v>
      </c>
      <c r="S651">
        <v>6.75</v>
      </c>
      <c r="T651">
        <v>1</v>
      </c>
      <c r="U651">
        <v>12.205</v>
      </c>
      <c r="V651">
        <v>4.768E-2</v>
      </c>
      <c r="W651">
        <v>0.26</v>
      </c>
      <c r="X651" s="2" t="s">
        <v>3168</v>
      </c>
      <c r="Y651" s="1" t="s">
        <v>3169</v>
      </c>
      <c r="Z651" s="3" t="s">
        <v>3170</v>
      </c>
      <c r="AA651">
        <v>32</v>
      </c>
      <c r="AB651" s="1" t="s">
        <v>1391</v>
      </c>
      <c r="AC651" t="s">
        <v>38</v>
      </c>
    </row>
    <row r="652" spans="1:29" x14ac:dyDescent="0.25">
      <c r="A652" s="1" t="s">
        <v>3171</v>
      </c>
      <c r="B652" t="s">
        <v>3172</v>
      </c>
      <c r="C652" t="s">
        <v>1974</v>
      </c>
      <c r="D652" t="str">
        <f>HYPERLINK("http://image.bazic.com/3180.jpg","CLICK HERE")</f>
        <v>CLICK HERE</v>
      </c>
      <c r="E652" s="6">
        <v>5.99</v>
      </c>
      <c r="F652" s="7">
        <v>2.25</v>
      </c>
      <c r="G652" s="4">
        <v>12</v>
      </c>
      <c r="I652">
        <v>15.75</v>
      </c>
      <c r="J652">
        <v>13.25</v>
      </c>
      <c r="K652">
        <v>10.25</v>
      </c>
      <c r="L652">
        <v>1.2378800000000001</v>
      </c>
      <c r="M652">
        <v>5.16</v>
      </c>
      <c r="S652">
        <v>12.401999999999999</v>
      </c>
      <c r="T652">
        <v>1.103</v>
      </c>
      <c r="U652">
        <v>9.5</v>
      </c>
      <c r="V652">
        <v>7.5209999999999999E-2</v>
      </c>
      <c r="W652">
        <v>0.30625000000000002</v>
      </c>
      <c r="X652" s="2" t="s">
        <v>3173</v>
      </c>
      <c r="Z652" s="3" t="s">
        <v>3174</v>
      </c>
      <c r="AA652">
        <v>50</v>
      </c>
      <c r="AB652" s="1" t="s">
        <v>1391</v>
      </c>
      <c r="AC652" t="s">
        <v>38</v>
      </c>
    </row>
    <row r="653" spans="1:29" x14ac:dyDescent="0.25">
      <c r="A653" s="1" t="s">
        <v>3175</v>
      </c>
      <c r="B653" t="s">
        <v>3176</v>
      </c>
      <c r="C653" t="s">
        <v>1952</v>
      </c>
      <c r="D653" t="str">
        <f>HYPERLINK("http://image.bazic.com/3181.jpg","CLICK HERE")</f>
        <v>CLICK HERE</v>
      </c>
      <c r="E653" s="6">
        <v>29.99</v>
      </c>
      <c r="F653" s="7">
        <v>13.35</v>
      </c>
      <c r="G653" s="4">
        <v>5</v>
      </c>
      <c r="I653">
        <v>13.5</v>
      </c>
      <c r="J653">
        <v>10.5</v>
      </c>
      <c r="K653">
        <v>16</v>
      </c>
      <c r="L653">
        <v>1.3125</v>
      </c>
      <c r="M653">
        <v>39.5</v>
      </c>
      <c r="S653">
        <v>9.75</v>
      </c>
      <c r="T653">
        <v>2.5</v>
      </c>
      <c r="U653">
        <v>14.875</v>
      </c>
      <c r="V653">
        <v>0.20982999999999999</v>
      </c>
      <c r="W653">
        <v>7.6</v>
      </c>
      <c r="X653" s="2" t="s">
        <v>3178</v>
      </c>
      <c r="Z653" s="3" t="s">
        <v>3179</v>
      </c>
      <c r="AA653">
        <v>44</v>
      </c>
      <c r="AB653" s="1" t="s">
        <v>2057</v>
      </c>
      <c r="AC653" t="s">
        <v>3177</v>
      </c>
    </row>
    <row r="654" spans="1:29" x14ac:dyDescent="0.25">
      <c r="A654" s="1" t="s">
        <v>3180</v>
      </c>
      <c r="B654" t="s">
        <v>3181</v>
      </c>
      <c r="C654" t="s">
        <v>2106</v>
      </c>
      <c r="D654" t="str">
        <f>HYPERLINK("http://image.bazic.com/3182.jpg","CLICK HERE")</f>
        <v>CLICK HERE</v>
      </c>
      <c r="E654" s="6">
        <v>1.99</v>
      </c>
      <c r="F654" s="7">
        <v>0.75</v>
      </c>
      <c r="G654" s="4">
        <v>36</v>
      </c>
      <c r="I654">
        <v>23.25</v>
      </c>
      <c r="J654">
        <v>8.25</v>
      </c>
      <c r="K654">
        <v>6</v>
      </c>
      <c r="L654">
        <v>0.66601999999999995</v>
      </c>
      <c r="M654">
        <v>3.52</v>
      </c>
      <c r="S654">
        <v>5.157</v>
      </c>
      <c r="T654">
        <v>1.024</v>
      </c>
      <c r="U654">
        <v>6.89</v>
      </c>
      <c r="V654">
        <v>2.1059999999999999E-2</v>
      </c>
      <c r="W654">
        <v>7.4999999999999997E-2</v>
      </c>
      <c r="X654" s="2" t="s">
        <v>3182</v>
      </c>
      <c r="Z654" s="3" t="s">
        <v>3183</v>
      </c>
      <c r="AA654">
        <v>90</v>
      </c>
      <c r="AB654" s="1" t="s">
        <v>2962</v>
      </c>
      <c r="AC654" t="s">
        <v>38</v>
      </c>
    </row>
    <row r="655" spans="1:29" x14ac:dyDescent="0.25">
      <c r="A655" s="1" t="s">
        <v>3184</v>
      </c>
      <c r="B655" t="s">
        <v>3185</v>
      </c>
      <c r="C655" t="s">
        <v>1952</v>
      </c>
      <c r="D655" t="str">
        <f>HYPERLINK("http://image.bazic.com/3183.jpg","CLICK HERE")</f>
        <v>CLICK HERE</v>
      </c>
      <c r="E655" s="6">
        <v>1.99</v>
      </c>
      <c r="F655" s="7">
        <v>0.89</v>
      </c>
      <c r="G655" s="4">
        <v>48</v>
      </c>
      <c r="I655">
        <v>10.5</v>
      </c>
      <c r="J655">
        <v>5.5</v>
      </c>
      <c r="K655">
        <v>12.25</v>
      </c>
      <c r="L655">
        <v>0.40939999999999999</v>
      </c>
      <c r="M655">
        <v>7.96</v>
      </c>
      <c r="S655">
        <v>9</v>
      </c>
      <c r="T655">
        <v>0.315</v>
      </c>
      <c r="U655">
        <v>11.75</v>
      </c>
      <c r="V655">
        <v>1.9279999999999999E-2</v>
      </c>
      <c r="W655">
        <v>0.125</v>
      </c>
      <c r="X655" s="2" t="s">
        <v>3186</v>
      </c>
      <c r="Z655" s="3" t="s">
        <v>3187</v>
      </c>
      <c r="AA655">
        <v>155</v>
      </c>
      <c r="AB655" s="1" t="s">
        <v>1391</v>
      </c>
      <c r="AC655" t="s">
        <v>38</v>
      </c>
    </row>
    <row r="656" spans="1:29" x14ac:dyDescent="0.25">
      <c r="A656" s="1" t="s">
        <v>3188</v>
      </c>
      <c r="B656" t="s">
        <v>3189</v>
      </c>
      <c r="C656" t="s">
        <v>1952</v>
      </c>
      <c r="D656" t="str">
        <f>HYPERLINK("http://image.bazic.com/3184.jpg","CLICK HERE")</f>
        <v>CLICK HERE</v>
      </c>
      <c r="E656" s="6">
        <v>19.989999999999998</v>
      </c>
      <c r="F656" s="7">
        <v>10.35</v>
      </c>
      <c r="G656" s="4">
        <v>5</v>
      </c>
      <c r="I656">
        <v>13.75</v>
      </c>
      <c r="J656">
        <v>10.5</v>
      </c>
      <c r="K656">
        <v>13</v>
      </c>
      <c r="L656">
        <v>1.0861499999999999</v>
      </c>
      <c r="M656">
        <v>32.08</v>
      </c>
      <c r="S656">
        <v>9.843</v>
      </c>
      <c r="T656">
        <v>2.3620000000000001</v>
      </c>
      <c r="U656">
        <v>11.929</v>
      </c>
      <c r="V656">
        <v>0.1605</v>
      </c>
      <c r="W656">
        <v>6.14</v>
      </c>
      <c r="X656" s="2" t="s">
        <v>3191</v>
      </c>
      <c r="Z656" s="3" t="s">
        <v>3192</v>
      </c>
      <c r="AA656">
        <v>60</v>
      </c>
      <c r="AB656" s="1" t="s">
        <v>2057</v>
      </c>
      <c r="AC656" t="s">
        <v>3190</v>
      </c>
    </row>
    <row r="657" spans="1:29" x14ac:dyDescent="0.25">
      <c r="A657" s="1" t="s">
        <v>3193</v>
      </c>
      <c r="B657" t="s">
        <v>3194</v>
      </c>
      <c r="C657" t="s">
        <v>1974</v>
      </c>
      <c r="D657" t="str">
        <f>HYPERLINK("http://image.bazic.com/3187.jpg","CLICK HERE")</f>
        <v>CLICK HERE</v>
      </c>
      <c r="E657" s="6">
        <v>1.99</v>
      </c>
      <c r="F657" s="7">
        <v>0.75</v>
      </c>
      <c r="G657" s="4">
        <v>144</v>
      </c>
      <c r="H657" s="5">
        <v>24</v>
      </c>
      <c r="I657">
        <v>19</v>
      </c>
      <c r="J657">
        <v>14.5</v>
      </c>
      <c r="K657">
        <v>11.5</v>
      </c>
      <c r="L657">
        <v>1.83348</v>
      </c>
      <c r="M657">
        <v>13.46</v>
      </c>
      <c r="N657" s="4">
        <v>13.5</v>
      </c>
      <c r="O657">
        <v>3</v>
      </c>
      <c r="P657">
        <v>10.5</v>
      </c>
      <c r="Q657">
        <v>0.24609</v>
      </c>
      <c r="R657" s="5">
        <v>2.02</v>
      </c>
      <c r="S657">
        <v>10.236000000000001</v>
      </c>
      <c r="T657">
        <v>0.315</v>
      </c>
      <c r="U657">
        <v>14.567</v>
      </c>
      <c r="V657">
        <v>2.7179999999999999E-2</v>
      </c>
      <c r="W657">
        <v>0.08</v>
      </c>
      <c r="X657" s="2" t="s">
        <v>3195</v>
      </c>
      <c r="Y657" s="1" t="s">
        <v>3196</v>
      </c>
      <c r="Z657" s="3" t="s">
        <v>3197</v>
      </c>
      <c r="AA657">
        <v>40</v>
      </c>
      <c r="AB657" s="1" t="s">
        <v>1391</v>
      </c>
      <c r="AC657" t="s">
        <v>38</v>
      </c>
    </row>
    <row r="658" spans="1:29" x14ac:dyDescent="0.25">
      <c r="A658" s="1" t="s">
        <v>3198</v>
      </c>
      <c r="B658" t="s">
        <v>3199</v>
      </c>
      <c r="C658" t="s">
        <v>1974</v>
      </c>
      <c r="D658" t="str">
        <f>HYPERLINK("http://image.bazic.com/3188.jpg","CLICK HERE")</f>
        <v>CLICK HERE</v>
      </c>
      <c r="E658" s="6">
        <v>1.99</v>
      </c>
      <c r="F658" s="7">
        <v>0.75</v>
      </c>
      <c r="G658" s="4">
        <v>144</v>
      </c>
      <c r="H658" s="5">
        <v>24</v>
      </c>
      <c r="I658">
        <v>19</v>
      </c>
      <c r="J658">
        <v>14.5</v>
      </c>
      <c r="K658">
        <v>11.5</v>
      </c>
      <c r="L658">
        <v>1.83348</v>
      </c>
      <c r="M658">
        <v>13.16</v>
      </c>
      <c r="N658" s="4">
        <v>13.75</v>
      </c>
      <c r="O658">
        <v>3</v>
      </c>
      <c r="P658">
        <v>10.5</v>
      </c>
      <c r="Q658">
        <v>0.25064999999999998</v>
      </c>
      <c r="R658" s="5">
        <v>1.98</v>
      </c>
      <c r="S658">
        <v>9.5</v>
      </c>
      <c r="T658">
        <v>0.25</v>
      </c>
      <c r="U658">
        <v>13</v>
      </c>
      <c r="V658">
        <v>1.787E-2</v>
      </c>
      <c r="W658">
        <v>0.06</v>
      </c>
      <c r="X658" s="2" t="s">
        <v>3200</v>
      </c>
      <c r="Y658" s="1" t="s">
        <v>3201</v>
      </c>
      <c r="Z658" s="3" t="s">
        <v>3202</v>
      </c>
      <c r="AA658">
        <v>33</v>
      </c>
      <c r="AB658" s="1" t="s">
        <v>1391</v>
      </c>
      <c r="AC658" t="s">
        <v>38</v>
      </c>
    </row>
    <row r="659" spans="1:29" x14ac:dyDescent="0.25">
      <c r="A659" s="1" t="s">
        <v>3203</v>
      </c>
      <c r="B659" t="s">
        <v>3204</v>
      </c>
      <c r="C659" t="s">
        <v>1974</v>
      </c>
      <c r="D659" t="str">
        <f>HYPERLINK("http://image.bazic.com/3189.jpg","CLICK HERE")</f>
        <v>CLICK HERE</v>
      </c>
      <c r="E659" s="6">
        <v>2.99</v>
      </c>
      <c r="F659" s="7">
        <v>1.05</v>
      </c>
      <c r="G659" s="4">
        <v>144</v>
      </c>
      <c r="H659" s="5">
        <v>24</v>
      </c>
      <c r="I659">
        <v>18.75</v>
      </c>
      <c r="J659">
        <v>13</v>
      </c>
      <c r="K659">
        <v>11.25</v>
      </c>
      <c r="L659">
        <v>1.58691</v>
      </c>
      <c r="M659">
        <v>20.6</v>
      </c>
      <c r="N659" s="4">
        <v>12.25</v>
      </c>
      <c r="O659">
        <v>6</v>
      </c>
      <c r="P659">
        <v>5.25</v>
      </c>
      <c r="Q659">
        <v>0.22331000000000001</v>
      </c>
      <c r="R659" s="5">
        <v>3.16</v>
      </c>
      <c r="S659">
        <v>5.75</v>
      </c>
      <c r="T659">
        <v>0.5</v>
      </c>
      <c r="U659">
        <v>12</v>
      </c>
      <c r="V659">
        <v>1.9970000000000002E-2</v>
      </c>
      <c r="W659">
        <v>0.11899999999999999</v>
      </c>
      <c r="X659" s="2" t="s">
        <v>3205</v>
      </c>
      <c r="Y659" s="1" t="s">
        <v>3206</v>
      </c>
      <c r="Z659" s="3" t="s">
        <v>3207</v>
      </c>
      <c r="AA659">
        <v>42</v>
      </c>
      <c r="AB659" s="1" t="s">
        <v>1391</v>
      </c>
      <c r="AC659" t="s">
        <v>38</v>
      </c>
    </row>
    <row r="660" spans="1:29" x14ac:dyDescent="0.25">
      <c r="A660" s="1" t="s">
        <v>3208</v>
      </c>
      <c r="B660" t="s">
        <v>3209</v>
      </c>
      <c r="C660" t="s">
        <v>2902</v>
      </c>
      <c r="D660" t="str">
        <f>HYPERLINK("http://image.bazic.com/3190.jpg","CLICK HERE")</f>
        <v>CLICK HERE</v>
      </c>
      <c r="E660" s="6">
        <v>4.99</v>
      </c>
      <c r="F660" s="7">
        <v>1.95</v>
      </c>
      <c r="G660" s="4">
        <v>12</v>
      </c>
      <c r="I660">
        <v>12.75</v>
      </c>
      <c r="J660">
        <v>5</v>
      </c>
      <c r="K660">
        <v>12</v>
      </c>
      <c r="L660">
        <v>0.44270999999999999</v>
      </c>
      <c r="M660">
        <v>8.58</v>
      </c>
      <c r="S660">
        <v>9.9209999999999994</v>
      </c>
      <c r="T660">
        <v>1</v>
      </c>
      <c r="U660">
        <v>11.535</v>
      </c>
      <c r="V660">
        <v>6.6229999999999997E-2</v>
      </c>
      <c r="W660">
        <v>0.68</v>
      </c>
      <c r="X660" s="2" t="s">
        <v>3210</v>
      </c>
      <c r="Z660" s="3" t="s">
        <v>3211</v>
      </c>
      <c r="AA660">
        <v>150</v>
      </c>
      <c r="AB660" s="1" t="s">
        <v>1931</v>
      </c>
      <c r="AC660" t="s">
        <v>38</v>
      </c>
    </row>
    <row r="661" spans="1:29" x14ac:dyDescent="0.25">
      <c r="A661" s="1" t="s">
        <v>3212</v>
      </c>
      <c r="B661" t="s">
        <v>3213</v>
      </c>
      <c r="C661" t="s">
        <v>2902</v>
      </c>
      <c r="D661" t="str">
        <f>HYPERLINK("http://image.bazic.com/3191.jpg","CLICK HERE")</f>
        <v>CLICK HERE</v>
      </c>
      <c r="E661" s="6">
        <v>5.99</v>
      </c>
      <c r="F661" s="7">
        <v>2.25</v>
      </c>
      <c r="G661" s="4">
        <v>12</v>
      </c>
      <c r="I661">
        <v>13.75</v>
      </c>
      <c r="J661">
        <v>6</v>
      </c>
      <c r="K661">
        <v>12</v>
      </c>
      <c r="L661">
        <v>0.57291999999999998</v>
      </c>
      <c r="M661">
        <v>9.1</v>
      </c>
      <c r="S661">
        <v>9.9600000000000009</v>
      </c>
      <c r="T661">
        <v>1.5</v>
      </c>
      <c r="U661">
        <v>11.614000000000001</v>
      </c>
      <c r="V661">
        <v>0.10041</v>
      </c>
      <c r="W661">
        <v>0.72</v>
      </c>
      <c r="X661" s="2" t="s">
        <v>3214</v>
      </c>
      <c r="Z661" s="3" t="s">
        <v>3215</v>
      </c>
      <c r="AA661">
        <v>132</v>
      </c>
      <c r="AB661" s="1" t="s">
        <v>1931</v>
      </c>
      <c r="AC661" t="s">
        <v>38</v>
      </c>
    </row>
    <row r="662" spans="1:29" x14ac:dyDescent="0.25">
      <c r="A662" s="1" t="s">
        <v>3216</v>
      </c>
      <c r="B662" t="s">
        <v>3217</v>
      </c>
      <c r="C662" t="s">
        <v>2902</v>
      </c>
      <c r="D662" t="str">
        <f>HYPERLINK("http://image.bazic.com/3192.jpg","CLICK HERE")</f>
        <v>CLICK HERE</v>
      </c>
      <c r="E662" s="6">
        <v>6.99</v>
      </c>
      <c r="F662" s="7">
        <v>2.5499999999999998</v>
      </c>
      <c r="G662" s="4">
        <v>12</v>
      </c>
      <c r="I662">
        <v>18.75</v>
      </c>
      <c r="J662">
        <v>5.75</v>
      </c>
      <c r="K662">
        <v>12.25</v>
      </c>
      <c r="L662">
        <v>0.76429999999999998</v>
      </c>
      <c r="M662">
        <v>9.92</v>
      </c>
      <c r="S662">
        <v>10.394</v>
      </c>
      <c r="T662">
        <v>2.165</v>
      </c>
      <c r="U662">
        <v>11.574999999999999</v>
      </c>
      <c r="V662">
        <v>0.15074000000000001</v>
      </c>
      <c r="W662">
        <v>0.76</v>
      </c>
      <c r="X662" s="2" t="s">
        <v>3218</v>
      </c>
      <c r="Z662" s="3" t="s">
        <v>3219</v>
      </c>
      <c r="AA662">
        <v>96</v>
      </c>
      <c r="AB662" s="1" t="s">
        <v>1931</v>
      </c>
      <c r="AC662" t="s">
        <v>38</v>
      </c>
    </row>
    <row r="663" spans="1:29" x14ac:dyDescent="0.25">
      <c r="A663" s="1" t="s">
        <v>3220</v>
      </c>
      <c r="B663" t="s">
        <v>3221</v>
      </c>
      <c r="C663" t="s">
        <v>2902</v>
      </c>
      <c r="D663" t="str">
        <f>HYPERLINK("http://image.bazic.com/3193.jpg","CLICK HERE")</f>
        <v>CLICK HERE</v>
      </c>
      <c r="E663" s="6">
        <v>10.99</v>
      </c>
      <c r="F663" s="7">
        <v>4.3499999999999996</v>
      </c>
      <c r="G663" s="4">
        <v>12</v>
      </c>
      <c r="I663">
        <v>16.75</v>
      </c>
      <c r="J663">
        <v>9.75</v>
      </c>
      <c r="K663">
        <v>12</v>
      </c>
      <c r="L663">
        <v>1.13411</v>
      </c>
      <c r="M663">
        <v>14.16</v>
      </c>
      <c r="S663">
        <v>10.827</v>
      </c>
      <c r="T663">
        <v>2.9529999999999998</v>
      </c>
      <c r="U663">
        <v>11.574999999999999</v>
      </c>
      <c r="V663">
        <v>0.21415999999999999</v>
      </c>
      <c r="W663">
        <v>1.1200000000000001</v>
      </c>
      <c r="X663" s="2" t="s">
        <v>3222</v>
      </c>
      <c r="Z663" s="3" t="s">
        <v>3223</v>
      </c>
      <c r="AA663">
        <v>60</v>
      </c>
      <c r="AB663" s="1" t="s">
        <v>1931</v>
      </c>
      <c r="AC663" t="s">
        <v>38</v>
      </c>
    </row>
    <row r="664" spans="1:29" x14ac:dyDescent="0.25">
      <c r="A664" s="1" t="s">
        <v>3224</v>
      </c>
      <c r="B664" t="s">
        <v>3225</v>
      </c>
      <c r="C664" t="s">
        <v>2902</v>
      </c>
      <c r="D664" t="str">
        <f>HYPERLINK("http://image.bazic.com/3194.jpg","CLICK HERE")</f>
        <v>CLICK HERE</v>
      </c>
      <c r="E664" s="6">
        <v>13.99</v>
      </c>
      <c r="F664" s="7">
        <v>5.85</v>
      </c>
      <c r="G664" s="4">
        <v>12</v>
      </c>
      <c r="I664">
        <v>24.5</v>
      </c>
      <c r="J664">
        <v>9</v>
      </c>
      <c r="K664">
        <v>12</v>
      </c>
      <c r="L664">
        <v>1.53125</v>
      </c>
      <c r="M664">
        <v>17.62</v>
      </c>
      <c r="S664">
        <v>12</v>
      </c>
      <c r="T664">
        <v>3.5</v>
      </c>
      <c r="U664">
        <v>11.614000000000001</v>
      </c>
      <c r="V664">
        <v>0.28228999999999999</v>
      </c>
      <c r="W664">
        <v>1.38</v>
      </c>
      <c r="X664" s="2" t="s">
        <v>3226</v>
      </c>
      <c r="Z664" s="3" t="s">
        <v>3227</v>
      </c>
      <c r="AA664">
        <v>42</v>
      </c>
      <c r="AB664" s="1" t="s">
        <v>1931</v>
      </c>
      <c r="AC664" t="s">
        <v>38</v>
      </c>
    </row>
    <row r="665" spans="1:29" x14ac:dyDescent="0.25">
      <c r="A665" s="1" t="s">
        <v>3228</v>
      </c>
      <c r="B665" t="s">
        <v>3229</v>
      </c>
      <c r="C665" t="s">
        <v>1974</v>
      </c>
      <c r="D665" t="str">
        <f>HYPERLINK("http://image.bazic.com/3195.jpg","CLICK HERE")</f>
        <v>CLICK HERE</v>
      </c>
      <c r="E665" s="6">
        <v>2.99</v>
      </c>
      <c r="F665" s="7">
        <v>1.05</v>
      </c>
      <c r="G665" s="4">
        <v>144</v>
      </c>
      <c r="H665" s="5">
        <v>24</v>
      </c>
      <c r="I665">
        <v>20.5</v>
      </c>
      <c r="J665">
        <v>19</v>
      </c>
      <c r="K665">
        <v>14.75</v>
      </c>
      <c r="L665">
        <v>3.3247300000000002</v>
      </c>
      <c r="M665">
        <v>26.72</v>
      </c>
      <c r="N665" s="4">
        <v>14</v>
      </c>
      <c r="O665">
        <v>10</v>
      </c>
      <c r="P665">
        <v>6</v>
      </c>
      <c r="Q665">
        <v>0.48610999999999999</v>
      </c>
      <c r="R665" s="5">
        <v>4.12</v>
      </c>
      <c r="S665">
        <v>9.6850000000000005</v>
      </c>
      <c r="T665">
        <v>0.11799999999999999</v>
      </c>
      <c r="U665">
        <v>14.49</v>
      </c>
      <c r="V665">
        <v>9.58E-3</v>
      </c>
      <c r="W665">
        <v>0.14000000000000001</v>
      </c>
      <c r="X665" s="2" t="s">
        <v>3230</v>
      </c>
      <c r="Y665" s="1" t="s">
        <v>3231</v>
      </c>
      <c r="Z665" s="3" t="s">
        <v>3232</v>
      </c>
      <c r="AA665">
        <v>20</v>
      </c>
      <c r="AB665" s="1" t="s">
        <v>1391</v>
      </c>
      <c r="AC665" t="s">
        <v>38</v>
      </c>
    </row>
    <row r="666" spans="1:29" x14ac:dyDescent="0.25">
      <c r="A666" s="1" t="s">
        <v>3233</v>
      </c>
      <c r="B666" t="s">
        <v>3234</v>
      </c>
      <c r="C666" t="s">
        <v>1974</v>
      </c>
      <c r="D666" t="str">
        <f>HYPERLINK("http://image.bazic.com/3196.jpg","CLICK HERE")</f>
        <v>CLICK HERE</v>
      </c>
      <c r="E666" s="6">
        <v>2.99</v>
      </c>
      <c r="F666" s="7">
        <v>1.05</v>
      </c>
      <c r="G666" s="4">
        <v>144</v>
      </c>
      <c r="H666" s="5">
        <v>24</v>
      </c>
      <c r="I666">
        <v>20.25</v>
      </c>
      <c r="J666">
        <v>19</v>
      </c>
      <c r="K666">
        <v>14.75</v>
      </c>
      <c r="L666">
        <v>3.2841800000000001</v>
      </c>
      <c r="M666">
        <v>26.3</v>
      </c>
      <c r="N666" s="4">
        <v>14</v>
      </c>
      <c r="O666">
        <v>10</v>
      </c>
      <c r="P666">
        <v>6</v>
      </c>
      <c r="Q666">
        <v>0.48610999999999999</v>
      </c>
      <c r="R666" s="5">
        <v>4.0199999999999996</v>
      </c>
      <c r="S666">
        <v>9.6850000000000005</v>
      </c>
      <c r="T666">
        <v>0.11799999999999999</v>
      </c>
      <c r="U666">
        <v>14.49</v>
      </c>
      <c r="V666">
        <v>9.58E-3</v>
      </c>
      <c r="W666">
        <v>0.14000000000000001</v>
      </c>
      <c r="X666" s="2" t="s">
        <v>3235</v>
      </c>
      <c r="Y666" s="1" t="s">
        <v>3236</v>
      </c>
      <c r="Z666" s="3" t="s">
        <v>3237</v>
      </c>
      <c r="AA666">
        <v>20</v>
      </c>
      <c r="AB666" s="1" t="s">
        <v>1391</v>
      </c>
      <c r="AC666" t="s">
        <v>38</v>
      </c>
    </row>
    <row r="667" spans="1:29" x14ac:dyDescent="0.25">
      <c r="A667" s="1" t="s">
        <v>3238</v>
      </c>
      <c r="B667" t="s">
        <v>3239</v>
      </c>
      <c r="C667" t="s">
        <v>1952</v>
      </c>
      <c r="D667" t="str">
        <f>HYPERLINK("http://image.bazic.com/3197.jpg","CLICK HERE")</f>
        <v>CLICK HERE</v>
      </c>
      <c r="E667" s="6">
        <v>2.99</v>
      </c>
      <c r="F667" s="7">
        <v>0.89</v>
      </c>
      <c r="G667" s="4">
        <v>144</v>
      </c>
      <c r="H667" s="5">
        <v>24</v>
      </c>
      <c r="I667">
        <v>21.25</v>
      </c>
      <c r="J667">
        <v>18.75</v>
      </c>
      <c r="K667">
        <v>13.75</v>
      </c>
      <c r="L667">
        <v>3.1704400000000001</v>
      </c>
      <c r="M667">
        <v>33</v>
      </c>
      <c r="N667" s="4">
        <v>10.25</v>
      </c>
      <c r="O667">
        <v>6</v>
      </c>
      <c r="P667">
        <v>13</v>
      </c>
      <c r="Q667">
        <v>0.46267000000000003</v>
      </c>
      <c r="R667" s="5">
        <v>5.16</v>
      </c>
      <c r="S667">
        <v>10.276</v>
      </c>
      <c r="T667">
        <v>0.39400000000000002</v>
      </c>
      <c r="U667">
        <v>13.583</v>
      </c>
      <c r="V667">
        <v>3.1829999999999997E-2</v>
      </c>
      <c r="W667">
        <v>0.19</v>
      </c>
      <c r="X667" s="2" t="s">
        <v>3240</v>
      </c>
      <c r="Y667" s="1" t="s">
        <v>3241</v>
      </c>
      <c r="Z667" s="3" t="s">
        <v>3242</v>
      </c>
      <c r="AA667">
        <v>20</v>
      </c>
      <c r="AB667" s="1" t="s">
        <v>1391</v>
      </c>
      <c r="AC667" t="s">
        <v>38</v>
      </c>
    </row>
    <row r="668" spans="1:29" x14ac:dyDescent="0.25">
      <c r="A668" s="1" t="s">
        <v>3243</v>
      </c>
      <c r="B668" t="s">
        <v>3244</v>
      </c>
      <c r="C668" t="s">
        <v>1974</v>
      </c>
      <c r="D668" t="str">
        <f>HYPERLINK("http://image.bazic.com/3198.jpg","CLICK HERE")</f>
        <v>CLICK HERE</v>
      </c>
      <c r="E668" s="6">
        <v>2.99</v>
      </c>
      <c r="F668" s="7">
        <v>1.5</v>
      </c>
      <c r="G668" s="4">
        <v>144</v>
      </c>
      <c r="H668" s="5">
        <v>24</v>
      </c>
      <c r="I668">
        <v>21.5</v>
      </c>
      <c r="J668">
        <v>16.5</v>
      </c>
      <c r="K668">
        <v>14.5</v>
      </c>
      <c r="L668">
        <v>2.9767800000000002</v>
      </c>
      <c r="M668">
        <v>27.12</v>
      </c>
      <c r="N668" s="4">
        <v>10.5</v>
      </c>
      <c r="O668">
        <v>5.25</v>
      </c>
      <c r="P668">
        <v>13.75</v>
      </c>
      <c r="Q668">
        <v>0.43863999999999997</v>
      </c>
      <c r="R668" s="5">
        <v>4.24</v>
      </c>
      <c r="S668">
        <v>10.25</v>
      </c>
      <c r="T668">
        <v>0.70899999999999996</v>
      </c>
      <c r="U668">
        <v>14.75</v>
      </c>
      <c r="V668">
        <v>6.2030000000000002E-2</v>
      </c>
      <c r="W668">
        <v>0.17</v>
      </c>
      <c r="X668" s="2" t="s">
        <v>3245</v>
      </c>
      <c r="Y668" s="1" t="s">
        <v>3246</v>
      </c>
      <c r="Z668" s="3" t="s">
        <v>3247</v>
      </c>
      <c r="AA668">
        <v>20</v>
      </c>
      <c r="AB668" s="1" t="s">
        <v>1391</v>
      </c>
      <c r="AC668" t="s">
        <v>38</v>
      </c>
    </row>
    <row r="669" spans="1:29" x14ac:dyDescent="0.25">
      <c r="A669" s="1" t="s">
        <v>3248</v>
      </c>
      <c r="B669" t="s">
        <v>3249</v>
      </c>
      <c r="C669" t="s">
        <v>2834</v>
      </c>
      <c r="D669" t="str">
        <f>HYPERLINK("http://image.bazic.com/320.jpg","CLICK HERE")</f>
        <v>CLICK HERE</v>
      </c>
      <c r="E669" s="6">
        <v>0.99</v>
      </c>
      <c r="F669" s="7">
        <v>0.45</v>
      </c>
      <c r="G669" s="4">
        <v>288</v>
      </c>
      <c r="H669" s="5">
        <v>24</v>
      </c>
      <c r="I669">
        <v>19</v>
      </c>
      <c r="J669">
        <v>14</v>
      </c>
      <c r="K669">
        <v>12.75</v>
      </c>
      <c r="L669">
        <v>1.9626699999999999</v>
      </c>
      <c r="M669">
        <v>17.38</v>
      </c>
      <c r="N669" s="4">
        <v>13</v>
      </c>
      <c r="O669">
        <v>6</v>
      </c>
      <c r="P669">
        <v>2.75</v>
      </c>
      <c r="Q669">
        <v>0.12413</v>
      </c>
      <c r="R669" s="5">
        <v>1.36</v>
      </c>
      <c r="S669">
        <v>1.8109999999999999</v>
      </c>
      <c r="T669">
        <v>0.47199999999999998</v>
      </c>
      <c r="U669">
        <v>14.763999999999999</v>
      </c>
      <c r="V669">
        <v>7.3000000000000001E-3</v>
      </c>
      <c r="W669">
        <v>0.04</v>
      </c>
      <c r="X669" s="2" t="s">
        <v>3250</v>
      </c>
      <c r="Y669" s="1" t="s">
        <v>3251</v>
      </c>
      <c r="Z669" s="3" t="s">
        <v>3252</v>
      </c>
      <c r="AA669">
        <v>35</v>
      </c>
      <c r="AB669" s="1" t="s">
        <v>2798</v>
      </c>
      <c r="AC669" t="s">
        <v>38</v>
      </c>
    </row>
    <row r="670" spans="1:29" x14ac:dyDescent="0.25">
      <c r="A670" s="1" t="s">
        <v>3253</v>
      </c>
      <c r="B670" t="s">
        <v>3254</v>
      </c>
      <c r="C670" t="s">
        <v>3255</v>
      </c>
      <c r="D670" t="str">
        <f>HYPERLINK("http://image.bazic.com/3200.jpg","CLICK HERE")</f>
        <v>CLICK HERE</v>
      </c>
      <c r="E670" s="6">
        <v>2.99</v>
      </c>
      <c r="F670" s="7">
        <v>1.2</v>
      </c>
      <c r="G670" s="4">
        <v>144</v>
      </c>
      <c r="H670" s="5">
        <v>24</v>
      </c>
      <c r="I670">
        <v>22.75</v>
      </c>
      <c r="J670">
        <v>17</v>
      </c>
      <c r="K670">
        <v>8.5</v>
      </c>
      <c r="L670">
        <v>1.90242</v>
      </c>
      <c r="M670">
        <v>27.14</v>
      </c>
      <c r="N670" s="4">
        <v>16.5</v>
      </c>
      <c r="O670">
        <v>7.5</v>
      </c>
      <c r="P670">
        <v>3.75</v>
      </c>
      <c r="Q670">
        <v>0.26856000000000002</v>
      </c>
      <c r="R670" s="5">
        <v>4.3</v>
      </c>
      <c r="S670">
        <v>3.504</v>
      </c>
      <c r="T670">
        <v>0.66900000000000004</v>
      </c>
      <c r="U670">
        <v>7.008</v>
      </c>
      <c r="V670">
        <v>9.5099999999999994E-3</v>
      </c>
      <c r="W670">
        <v>0.18</v>
      </c>
      <c r="X670" s="2" t="s">
        <v>3256</v>
      </c>
      <c r="Y670" s="1" t="s">
        <v>3257</v>
      </c>
      <c r="Z670" s="3" t="s">
        <v>3258</v>
      </c>
      <c r="AA670">
        <v>36</v>
      </c>
      <c r="AB670" s="1" t="s">
        <v>160</v>
      </c>
      <c r="AC670" t="s">
        <v>38</v>
      </c>
    </row>
    <row r="671" spans="1:29" x14ac:dyDescent="0.25">
      <c r="A671" s="1" t="s">
        <v>3259</v>
      </c>
      <c r="B671" t="s">
        <v>3260</v>
      </c>
      <c r="C671" t="s">
        <v>3255</v>
      </c>
      <c r="D671" t="str">
        <f>HYPERLINK("http://image.bazic.com/3201.jpg","CLICK HERE")</f>
        <v>CLICK HERE</v>
      </c>
      <c r="E671" s="6">
        <v>2.99</v>
      </c>
      <c r="F671" s="7">
        <v>1.05</v>
      </c>
      <c r="G671" s="4">
        <v>144</v>
      </c>
      <c r="H671" s="5">
        <v>24</v>
      </c>
      <c r="I671">
        <v>22.75</v>
      </c>
      <c r="J671">
        <v>16</v>
      </c>
      <c r="K671">
        <v>8.5</v>
      </c>
      <c r="L671">
        <v>1.79051</v>
      </c>
      <c r="M671">
        <v>21.56</v>
      </c>
      <c r="N671" s="4">
        <v>15.25</v>
      </c>
      <c r="O671">
        <v>7.5</v>
      </c>
      <c r="P671">
        <v>3.75</v>
      </c>
      <c r="Q671">
        <v>0.24820999999999999</v>
      </c>
      <c r="R671" s="5">
        <v>3.38</v>
      </c>
      <c r="S671">
        <v>3.5</v>
      </c>
      <c r="T671">
        <v>0.6875</v>
      </c>
      <c r="U671">
        <v>7</v>
      </c>
      <c r="V671">
        <v>9.75E-3</v>
      </c>
      <c r="W671">
        <v>0.12</v>
      </c>
      <c r="X671" s="2" t="s">
        <v>3261</v>
      </c>
      <c r="Y671" s="1" t="s">
        <v>3262</v>
      </c>
      <c r="Z671" s="3" t="s">
        <v>3263</v>
      </c>
      <c r="AA671">
        <v>36</v>
      </c>
      <c r="AB671" s="1" t="s">
        <v>160</v>
      </c>
      <c r="AC671" t="s">
        <v>38</v>
      </c>
    </row>
    <row r="672" spans="1:29" x14ac:dyDescent="0.25">
      <c r="A672" s="1" t="s">
        <v>3264</v>
      </c>
      <c r="B672" t="s">
        <v>3265</v>
      </c>
      <c r="C672" t="s">
        <v>3255</v>
      </c>
      <c r="D672" t="str">
        <f>HYPERLINK("http://image.bazic.com/3202.jpg","CLICK HERE")</f>
        <v>CLICK HERE</v>
      </c>
      <c r="E672" s="6">
        <v>5.99</v>
      </c>
      <c r="F672" s="7">
        <v>2.85</v>
      </c>
      <c r="G672" s="4">
        <v>72</v>
      </c>
      <c r="H672" s="5">
        <v>12</v>
      </c>
      <c r="I672">
        <v>13.75</v>
      </c>
      <c r="J672">
        <v>13</v>
      </c>
      <c r="K672">
        <v>13.5</v>
      </c>
      <c r="L672">
        <v>1.3964799999999999</v>
      </c>
      <c r="M672">
        <v>23.64</v>
      </c>
      <c r="N672" s="4">
        <v>13</v>
      </c>
      <c r="O672">
        <v>6.25</v>
      </c>
      <c r="P672">
        <v>4.25</v>
      </c>
      <c r="Q672">
        <v>0.19983000000000001</v>
      </c>
      <c r="R672" s="5">
        <v>3.78</v>
      </c>
      <c r="S672">
        <v>3.976</v>
      </c>
      <c r="T672">
        <v>0.315</v>
      </c>
      <c r="U672">
        <v>12.992000000000001</v>
      </c>
      <c r="V672">
        <v>9.4199999999999996E-3</v>
      </c>
      <c r="W672">
        <v>0.3</v>
      </c>
      <c r="X672" s="2" t="s">
        <v>3266</v>
      </c>
      <c r="Y672" s="1" t="s">
        <v>3267</v>
      </c>
      <c r="Z672" s="3" t="s">
        <v>3268</v>
      </c>
      <c r="AA672">
        <v>45</v>
      </c>
      <c r="AB672" s="1" t="s">
        <v>160</v>
      </c>
      <c r="AC672" t="s">
        <v>38</v>
      </c>
    </row>
    <row r="673" spans="1:29" x14ac:dyDescent="0.25">
      <c r="A673" s="1" t="s">
        <v>3269</v>
      </c>
      <c r="B673" t="s">
        <v>3270</v>
      </c>
      <c r="C673" t="s">
        <v>3255</v>
      </c>
      <c r="D673" t="str">
        <f>HYPERLINK("http://image.bazic.com/3203.jpg","CLICK HERE")</f>
        <v>CLICK HERE</v>
      </c>
      <c r="E673" s="6">
        <v>14.99</v>
      </c>
      <c r="F673" s="7">
        <v>7.35</v>
      </c>
      <c r="G673" s="4">
        <v>12</v>
      </c>
      <c r="I673">
        <v>20.5</v>
      </c>
      <c r="J673">
        <v>13.5</v>
      </c>
      <c r="K673">
        <v>4.25</v>
      </c>
      <c r="L673">
        <v>0.68067</v>
      </c>
      <c r="M673">
        <v>13.16</v>
      </c>
      <c r="S673">
        <v>3.74</v>
      </c>
      <c r="T673">
        <v>1.6539999999999999</v>
      </c>
      <c r="U673">
        <v>13</v>
      </c>
      <c r="V673">
        <v>4.6539999999999998E-2</v>
      </c>
      <c r="W673">
        <v>1.0125</v>
      </c>
      <c r="X673" s="2" t="s">
        <v>3271</v>
      </c>
      <c r="Z673" s="3" t="s">
        <v>3272</v>
      </c>
      <c r="AA673">
        <v>70</v>
      </c>
      <c r="AB673" s="1" t="s">
        <v>160</v>
      </c>
      <c r="AC673" t="s">
        <v>38</v>
      </c>
    </row>
    <row r="674" spans="1:29" x14ac:dyDescent="0.25">
      <c r="A674" s="1" t="s">
        <v>3273</v>
      </c>
      <c r="B674" t="s">
        <v>3274</v>
      </c>
      <c r="C674" t="s">
        <v>2834</v>
      </c>
      <c r="D674" t="str">
        <f>HYPERLINK("http://image.bazic.com/321.jpg","CLICK HERE")</f>
        <v>CLICK HERE</v>
      </c>
      <c r="E674" s="6">
        <v>0.99</v>
      </c>
      <c r="F674" s="7">
        <v>0.45</v>
      </c>
      <c r="G674" s="4">
        <v>288</v>
      </c>
      <c r="H674" s="5">
        <v>24</v>
      </c>
      <c r="I674">
        <v>13.25</v>
      </c>
      <c r="J674">
        <v>12.75</v>
      </c>
      <c r="K674">
        <v>9</v>
      </c>
      <c r="L674">
        <v>0.87988</v>
      </c>
      <c r="M674">
        <v>10.96</v>
      </c>
      <c r="N674" s="4">
        <v>12.5</v>
      </c>
      <c r="O674">
        <v>4.75</v>
      </c>
      <c r="P674">
        <v>2</v>
      </c>
      <c r="Q674">
        <v>6.8720000000000003E-2</v>
      </c>
      <c r="R674" s="5">
        <v>0.82</v>
      </c>
      <c r="S674">
        <v>1.6539999999999999</v>
      </c>
      <c r="T674">
        <v>0.11799999999999999</v>
      </c>
      <c r="U674">
        <v>14.449</v>
      </c>
      <c r="V674">
        <v>1.6299999999999999E-3</v>
      </c>
      <c r="W674">
        <v>0.02</v>
      </c>
      <c r="X674" s="2" t="s">
        <v>3275</v>
      </c>
      <c r="Y674" s="1" t="s">
        <v>3276</v>
      </c>
      <c r="Z674" s="3" t="s">
        <v>3277</v>
      </c>
      <c r="AA674">
        <v>65</v>
      </c>
      <c r="AB674" s="1" t="s">
        <v>2798</v>
      </c>
      <c r="AC674" t="s">
        <v>38</v>
      </c>
    </row>
    <row r="675" spans="1:29" x14ac:dyDescent="0.25">
      <c r="A675" s="1" t="s">
        <v>3278</v>
      </c>
      <c r="B675" t="s">
        <v>3279</v>
      </c>
      <c r="C675" t="s">
        <v>2834</v>
      </c>
      <c r="D675" t="str">
        <f>HYPERLINK("http://image.bazic.com/322.jpg","CLICK HERE")</f>
        <v>CLICK HERE</v>
      </c>
      <c r="E675" s="6">
        <v>0.99</v>
      </c>
      <c r="F675" s="7">
        <v>0.28999999999999998</v>
      </c>
      <c r="G675" s="4">
        <v>288</v>
      </c>
      <c r="H675" s="5">
        <v>24</v>
      </c>
      <c r="I675">
        <v>13.25</v>
      </c>
      <c r="J675">
        <v>8</v>
      </c>
      <c r="K675">
        <v>7</v>
      </c>
      <c r="L675">
        <v>0.4294</v>
      </c>
      <c r="M675">
        <v>11.74</v>
      </c>
      <c r="N675" s="4">
        <v>12.75</v>
      </c>
      <c r="O675">
        <v>1.75</v>
      </c>
      <c r="P675">
        <v>2</v>
      </c>
      <c r="Q675">
        <v>2.5829999999999999E-2</v>
      </c>
      <c r="R675" s="5">
        <v>0.92</v>
      </c>
      <c r="S675">
        <v>1.8125</v>
      </c>
      <c r="T675">
        <v>6.25E-2</v>
      </c>
      <c r="U675">
        <v>14.5</v>
      </c>
      <c r="V675">
        <v>9.5E-4</v>
      </c>
      <c r="W675">
        <v>0.04</v>
      </c>
      <c r="X675" s="2" t="s">
        <v>3280</v>
      </c>
      <c r="Y675" s="1" t="s">
        <v>3281</v>
      </c>
      <c r="Z675" s="3" t="s">
        <v>3282</v>
      </c>
      <c r="AA675">
        <v>108</v>
      </c>
      <c r="AB675" s="1" t="s">
        <v>2798</v>
      </c>
      <c r="AC675" t="s">
        <v>38</v>
      </c>
    </row>
    <row r="676" spans="1:29" x14ac:dyDescent="0.25">
      <c r="A676" s="1" t="s">
        <v>3283</v>
      </c>
      <c r="B676" t="s">
        <v>3284</v>
      </c>
      <c r="C676" t="s">
        <v>2834</v>
      </c>
      <c r="D676" t="str">
        <f>HYPERLINK("http://image.bazic.com/323.jpg","CLICK HERE")</f>
        <v>CLICK HERE</v>
      </c>
      <c r="E676" s="6">
        <v>0.99</v>
      </c>
      <c r="F676" s="7">
        <v>0.28999999999999998</v>
      </c>
      <c r="G676" s="4">
        <v>288</v>
      </c>
      <c r="H676" s="5">
        <v>24</v>
      </c>
      <c r="I676">
        <v>13.25</v>
      </c>
      <c r="J676">
        <v>8</v>
      </c>
      <c r="K676">
        <v>7.25</v>
      </c>
      <c r="L676">
        <v>0.44474000000000002</v>
      </c>
      <c r="M676">
        <v>12.08</v>
      </c>
      <c r="N676" s="4">
        <v>12.75</v>
      </c>
      <c r="O676">
        <v>1.75</v>
      </c>
      <c r="P676">
        <v>2</v>
      </c>
      <c r="Q676">
        <v>2.5829999999999999E-2</v>
      </c>
      <c r="R676" s="5">
        <v>0.96</v>
      </c>
      <c r="S676">
        <v>1.6875</v>
      </c>
      <c r="T676">
        <v>6.25E-2</v>
      </c>
      <c r="U676">
        <v>14.3125</v>
      </c>
      <c r="V676">
        <v>8.7000000000000001E-4</v>
      </c>
      <c r="W676">
        <v>3.5000000000000003E-2</v>
      </c>
      <c r="X676" s="2" t="s">
        <v>3285</v>
      </c>
      <c r="Y676" s="1" t="s">
        <v>3286</v>
      </c>
      <c r="Z676" s="3" t="s">
        <v>3287</v>
      </c>
      <c r="AA676">
        <v>108</v>
      </c>
      <c r="AB676" s="1" t="s">
        <v>2798</v>
      </c>
      <c r="AC676" t="s">
        <v>38</v>
      </c>
    </row>
    <row r="677" spans="1:29" x14ac:dyDescent="0.25">
      <c r="A677" s="1" t="s">
        <v>3288</v>
      </c>
      <c r="B677" t="s">
        <v>3289</v>
      </c>
      <c r="C677" t="s">
        <v>2834</v>
      </c>
      <c r="D677" t="str">
        <f>HYPERLINK("http://image.bazic.com/325.jpg","CLICK HERE")</f>
        <v>CLICK HERE</v>
      </c>
      <c r="E677" s="6">
        <v>1.99</v>
      </c>
      <c r="F677" s="7">
        <v>0.55000000000000004</v>
      </c>
      <c r="G677" s="4">
        <v>288</v>
      </c>
      <c r="H677" s="5">
        <v>24</v>
      </c>
      <c r="I677">
        <v>13.5</v>
      </c>
      <c r="J677">
        <v>13.5</v>
      </c>
      <c r="K677">
        <v>8</v>
      </c>
      <c r="L677">
        <v>0.84375</v>
      </c>
      <c r="M677">
        <v>25.56</v>
      </c>
      <c r="N677" s="4">
        <v>12.75</v>
      </c>
      <c r="O677">
        <v>4.25</v>
      </c>
      <c r="P677">
        <v>1.75</v>
      </c>
      <c r="Q677">
        <v>5.4879999999999998E-2</v>
      </c>
      <c r="R677" s="5">
        <v>1.8</v>
      </c>
      <c r="S677">
        <v>2</v>
      </c>
      <c r="T677">
        <v>6.25E-2</v>
      </c>
      <c r="U677">
        <v>14.875</v>
      </c>
      <c r="V677">
        <v>1.08E-3</v>
      </c>
      <c r="W677">
        <v>6.6799999999999998E-2</v>
      </c>
      <c r="X677" s="2" t="s">
        <v>3290</v>
      </c>
      <c r="Y677" s="1" t="s">
        <v>3291</v>
      </c>
      <c r="Z677" s="3" t="s">
        <v>3292</v>
      </c>
      <c r="AA677">
        <v>72</v>
      </c>
      <c r="AB677" s="1" t="s">
        <v>2798</v>
      </c>
      <c r="AC677" t="s">
        <v>38</v>
      </c>
    </row>
    <row r="678" spans="1:29" x14ac:dyDescent="0.25">
      <c r="A678" s="1" t="s">
        <v>3293</v>
      </c>
      <c r="B678" t="s">
        <v>3294</v>
      </c>
      <c r="C678" t="s">
        <v>3295</v>
      </c>
      <c r="D678" t="str">
        <f>HYPERLINK("http://image.bazic.com/3300.jpg","CLICK HERE")</f>
        <v>CLICK HERE</v>
      </c>
      <c r="E678" s="6">
        <v>2.99</v>
      </c>
      <c r="F678" s="7">
        <v>1.2</v>
      </c>
      <c r="G678" s="4">
        <v>36</v>
      </c>
      <c r="I678">
        <v>22</v>
      </c>
      <c r="J678">
        <v>13</v>
      </c>
      <c r="K678">
        <v>6</v>
      </c>
      <c r="L678">
        <v>0.99306000000000005</v>
      </c>
      <c r="M678">
        <v>18.54</v>
      </c>
      <c r="S678">
        <v>1.75</v>
      </c>
      <c r="T678">
        <v>1.75</v>
      </c>
      <c r="U678">
        <v>11.625</v>
      </c>
      <c r="V678">
        <v>2.06E-2</v>
      </c>
      <c r="W678">
        <v>0.48499999999999999</v>
      </c>
      <c r="X678" s="2" t="s">
        <v>3297</v>
      </c>
      <c r="Z678" s="3" t="s">
        <v>3298</v>
      </c>
      <c r="AA678">
        <v>60</v>
      </c>
      <c r="AB678" s="1" t="s">
        <v>3296</v>
      </c>
      <c r="AC678" t="s">
        <v>38</v>
      </c>
    </row>
    <row r="679" spans="1:29" x14ac:dyDescent="0.25">
      <c r="A679" s="1" t="s">
        <v>3299</v>
      </c>
      <c r="B679" t="s">
        <v>3300</v>
      </c>
      <c r="C679" t="s">
        <v>3295</v>
      </c>
      <c r="D679" t="str">
        <f>HYPERLINK("http://image.bazic.com/3301.jpg","CLICK HERE")</f>
        <v>CLICK HERE</v>
      </c>
      <c r="E679" s="6">
        <v>2.99</v>
      </c>
      <c r="F679" s="7">
        <v>1.2</v>
      </c>
      <c r="G679" s="4">
        <v>36</v>
      </c>
      <c r="I679">
        <v>22</v>
      </c>
      <c r="J679">
        <v>13</v>
      </c>
      <c r="K679">
        <v>6</v>
      </c>
      <c r="L679">
        <v>0.99306000000000005</v>
      </c>
      <c r="M679">
        <v>18.14</v>
      </c>
      <c r="S679">
        <v>1.75</v>
      </c>
      <c r="T679">
        <v>1.75</v>
      </c>
      <c r="U679">
        <v>11.63</v>
      </c>
      <c r="V679">
        <v>2.061E-2</v>
      </c>
      <c r="W679">
        <v>0.46500000000000002</v>
      </c>
      <c r="X679" s="2" t="s">
        <v>3301</v>
      </c>
      <c r="Z679" s="3" t="s">
        <v>3302</v>
      </c>
      <c r="AA679">
        <v>60</v>
      </c>
      <c r="AB679" s="1" t="s">
        <v>3296</v>
      </c>
      <c r="AC679" t="s">
        <v>38</v>
      </c>
    </row>
    <row r="680" spans="1:29" x14ac:dyDescent="0.25">
      <c r="A680" s="1" t="s">
        <v>3303</v>
      </c>
      <c r="B680" t="s">
        <v>3304</v>
      </c>
      <c r="C680" t="s">
        <v>3295</v>
      </c>
      <c r="D680" t="str">
        <f>HYPERLINK("http://image.bazic.com/3302.jpg","CLICK HERE")</f>
        <v>CLICK HERE</v>
      </c>
      <c r="E680" s="6">
        <v>4.99</v>
      </c>
      <c r="F680" s="7">
        <v>1.95</v>
      </c>
      <c r="G680" s="4">
        <v>24</v>
      </c>
      <c r="I680">
        <v>17</v>
      </c>
      <c r="J680">
        <v>12</v>
      </c>
      <c r="K680">
        <v>10</v>
      </c>
      <c r="L680">
        <v>1.1805600000000001</v>
      </c>
      <c r="M680">
        <v>29.42</v>
      </c>
      <c r="S680">
        <v>10.875</v>
      </c>
      <c r="T680">
        <v>2.6875</v>
      </c>
      <c r="U680">
        <v>2.25</v>
      </c>
      <c r="V680">
        <v>3.8059999999999997E-2</v>
      </c>
      <c r="W680">
        <v>1.179</v>
      </c>
      <c r="X680" s="2" t="s">
        <v>3305</v>
      </c>
      <c r="Z680" s="3" t="s">
        <v>3306</v>
      </c>
      <c r="AA680">
        <v>45</v>
      </c>
      <c r="AB680" s="1" t="s">
        <v>3296</v>
      </c>
      <c r="AC680" t="s">
        <v>38</v>
      </c>
    </row>
    <row r="681" spans="1:29" x14ac:dyDescent="0.25">
      <c r="A681" s="1" t="s">
        <v>3307</v>
      </c>
      <c r="B681" t="s">
        <v>3308</v>
      </c>
      <c r="C681" t="s">
        <v>3295</v>
      </c>
      <c r="D681" t="str">
        <f>HYPERLINK("http://image.bazic.com/3303.jpg","CLICK HERE")</f>
        <v>CLICK HERE</v>
      </c>
      <c r="E681" s="6">
        <v>4.99</v>
      </c>
      <c r="F681" s="7">
        <v>1.95</v>
      </c>
      <c r="G681" s="4">
        <v>24</v>
      </c>
      <c r="I681">
        <v>17</v>
      </c>
      <c r="J681">
        <v>12</v>
      </c>
      <c r="K681">
        <v>10</v>
      </c>
      <c r="L681">
        <v>1.1805600000000001</v>
      </c>
      <c r="M681">
        <v>29.18</v>
      </c>
      <c r="S681">
        <v>10.875</v>
      </c>
      <c r="T681">
        <v>2.6875</v>
      </c>
      <c r="U681">
        <v>2.25</v>
      </c>
      <c r="V681">
        <v>3.8059999999999997E-2</v>
      </c>
      <c r="W681">
        <v>1.1879999999999999</v>
      </c>
      <c r="X681" s="2" t="s">
        <v>3309</v>
      </c>
      <c r="Z681" s="3" t="s">
        <v>3310</v>
      </c>
      <c r="AA681">
        <v>45</v>
      </c>
      <c r="AB681" s="1" t="s">
        <v>3296</v>
      </c>
      <c r="AC681" t="s">
        <v>38</v>
      </c>
    </row>
    <row r="682" spans="1:29" x14ac:dyDescent="0.25">
      <c r="A682" s="1" t="s">
        <v>3311</v>
      </c>
      <c r="B682" t="s">
        <v>3312</v>
      </c>
      <c r="C682" t="s">
        <v>3295</v>
      </c>
      <c r="D682" t="str">
        <f>HYPERLINK("http://image.bazic.com/3304.jpg","CLICK HERE")</f>
        <v>CLICK HERE</v>
      </c>
      <c r="E682" s="6">
        <v>2.99</v>
      </c>
      <c r="F682" s="7">
        <v>0.89</v>
      </c>
      <c r="G682" s="4">
        <v>24</v>
      </c>
      <c r="I682">
        <v>12.5</v>
      </c>
      <c r="J682">
        <v>10</v>
      </c>
      <c r="K682">
        <v>7.5</v>
      </c>
      <c r="L682">
        <v>0.54252999999999996</v>
      </c>
      <c r="M682">
        <v>13.9</v>
      </c>
      <c r="S682">
        <v>3</v>
      </c>
      <c r="T682">
        <v>3</v>
      </c>
      <c r="U682">
        <v>3.25</v>
      </c>
      <c r="V682">
        <v>1.6930000000000001E-2</v>
      </c>
      <c r="W682">
        <v>0.55300000000000005</v>
      </c>
      <c r="X682" s="2" t="s">
        <v>3313</v>
      </c>
      <c r="Z682" s="3" t="s">
        <v>3314</v>
      </c>
      <c r="AA682">
        <v>105</v>
      </c>
      <c r="AB682" s="1" t="s">
        <v>3296</v>
      </c>
      <c r="AC682" t="s">
        <v>38</v>
      </c>
    </row>
    <row r="683" spans="1:29" x14ac:dyDescent="0.25">
      <c r="A683" s="1" t="s">
        <v>3315</v>
      </c>
      <c r="B683" t="s">
        <v>3316</v>
      </c>
      <c r="C683" t="s">
        <v>3295</v>
      </c>
      <c r="D683" t="str">
        <f>HYPERLINK("http://image.bazic.com/3305.jpg","CLICK HERE")</f>
        <v>CLICK HERE</v>
      </c>
      <c r="E683" s="6">
        <v>2.99</v>
      </c>
      <c r="F683" s="7">
        <v>0.89</v>
      </c>
      <c r="G683" s="4">
        <v>24</v>
      </c>
      <c r="I683">
        <v>12.5</v>
      </c>
      <c r="J683">
        <v>10</v>
      </c>
      <c r="K683">
        <v>7.5</v>
      </c>
      <c r="L683">
        <v>0.54252999999999996</v>
      </c>
      <c r="M683">
        <v>13.86</v>
      </c>
      <c r="S683">
        <v>3</v>
      </c>
      <c r="T683">
        <v>3</v>
      </c>
      <c r="U683">
        <v>3.25</v>
      </c>
      <c r="V683">
        <v>1.6930000000000001E-2</v>
      </c>
      <c r="W683">
        <v>0.54700000000000004</v>
      </c>
      <c r="X683" s="2" t="s">
        <v>3317</v>
      </c>
      <c r="Z683" s="3" t="s">
        <v>3318</v>
      </c>
      <c r="AA683">
        <v>105</v>
      </c>
      <c r="AB683" s="1" t="s">
        <v>3296</v>
      </c>
      <c r="AC683" t="s">
        <v>38</v>
      </c>
    </row>
    <row r="684" spans="1:29" x14ac:dyDescent="0.25">
      <c r="A684" s="1" t="s">
        <v>3319</v>
      </c>
      <c r="B684" t="s">
        <v>3320</v>
      </c>
      <c r="C684" t="s">
        <v>3295</v>
      </c>
      <c r="D684" t="str">
        <f>HYPERLINK("http://image.bazic.com/3309.jpg","CLICK HERE")</f>
        <v>CLICK HERE</v>
      </c>
      <c r="E684" s="6">
        <v>3.99</v>
      </c>
      <c r="F684" s="7">
        <v>1.5</v>
      </c>
      <c r="G684" s="4">
        <v>36</v>
      </c>
      <c r="I684">
        <v>12.5</v>
      </c>
      <c r="J684">
        <v>9.5</v>
      </c>
      <c r="K684">
        <v>16</v>
      </c>
      <c r="L684">
        <v>1.09954</v>
      </c>
      <c r="M684">
        <v>22.9</v>
      </c>
      <c r="S684">
        <v>8.3460000000000001</v>
      </c>
      <c r="T684">
        <v>2.165</v>
      </c>
      <c r="U684">
        <v>2.52</v>
      </c>
      <c r="V684">
        <v>2.6349999999999998E-2</v>
      </c>
      <c r="W684">
        <v>0.62</v>
      </c>
      <c r="X684" s="2" t="s">
        <v>3321</v>
      </c>
      <c r="Z684" s="3" t="s">
        <v>3322</v>
      </c>
      <c r="AA684">
        <v>68</v>
      </c>
      <c r="AB684" s="1" t="s">
        <v>3296</v>
      </c>
      <c r="AC684" t="s">
        <v>38</v>
      </c>
    </row>
    <row r="685" spans="1:29" x14ac:dyDescent="0.25">
      <c r="A685" s="1" t="s">
        <v>3323</v>
      </c>
      <c r="B685" t="s">
        <v>3324</v>
      </c>
      <c r="C685" t="s">
        <v>3295</v>
      </c>
      <c r="D685" t="str">
        <f>HYPERLINK("http://image.bazic.com/3310.jpg","CLICK HERE")</f>
        <v>CLICK HERE</v>
      </c>
      <c r="E685" s="6">
        <v>4.99</v>
      </c>
      <c r="F685" s="7">
        <v>2.25</v>
      </c>
      <c r="G685" s="4">
        <v>24</v>
      </c>
      <c r="I685">
        <v>13.25</v>
      </c>
      <c r="J685">
        <v>13.25</v>
      </c>
      <c r="K685">
        <v>11</v>
      </c>
      <c r="L685">
        <v>1.1175900000000001</v>
      </c>
      <c r="M685">
        <v>24.16</v>
      </c>
      <c r="S685">
        <v>12.717000000000001</v>
      </c>
      <c r="T685">
        <v>2.165</v>
      </c>
      <c r="U685">
        <v>2.677</v>
      </c>
      <c r="V685">
        <v>4.265E-2</v>
      </c>
      <c r="W685">
        <v>0.94</v>
      </c>
      <c r="X685" s="2" t="s">
        <v>3325</v>
      </c>
      <c r="Z685" s="3" t="s">
        <v>3326</v>
      </c>
      <c r="AA685">
        <v>54</v>
      </c>
      <c r="AB685" s="1" t="s">
        <v>3296</v>
      </c>
      <c r="AC685" t="s">
        <v>38</v>
      </c>
    </row>
    <row r="686" spans="1:29" x14ac:dyDescent="0.25">
      <c r="A686" s="1" t="s">
        <v>3327</v>
      </c>
      <c r="B686" t="s">
        <v>3328</v>
      </c>
      <c r="C686" t="s">
        <v>3295</v>
      </c>
      <c r="D686" t="str">
        <f>HYPERLINK("http://image.bazic.com/3311.jpg","CLICK HERE")</f>
        <v>CLICK HERE</v>
      </c>
      <c r="E686" s="6">
        <v>3.99</v>
      </c>
      <c r="F686" s="7">
        <v>1.2</v>
      </c>
      <c r="G686" s="4">
        <v>36</v>
      </c>
      <c r="I686">
        <v>16.25</v>
      </c>
      <c r="J686">
        <v>12.75</v>
      </c>
      <c r="K686">
        <v>10.75</v>
      </c>
      <c r="L686">
        <v>1.2889299999999999</v>
      </c>
      <c r="M686">
        <v>26.92</v>
      </c>
      <c r="S686">
        <v>5.5119999999999996</v>
      </c>
      <c r="T686">
        <v>2.677</v>
      </c>
      <c r="U686">
        <v>3.4249999999999998</v>
      </c>
      <c r="V686">
        <v>2.9250000000000002E-2</v>
      </c>
      <c r="W686">
        <v>0.7</v>
      </c>
      <c r="X686" s="2" t="s">
        <v>3329</v>
      </c>
      <c r="Z686" s="3" t="s">
        <v>3330</v>
      </c>
      <c r="AA686">
        <v>54</v>
      </c>
      <c r="AB686" s="1" t="s">
        <v>3296</v>
      </c>
      <c r="AC686" t="s">
        <v>38</v>
      </c>
    </row>
    <row r="687" spans="1:29" x14ac:dyDescent="0.25">
      <c r="A687" s="1" t="s">
        <v>3331</v>
      </c>
      <c r="B687" t="s">
        <v>3332</v>
      </c>
      <c r="C687" t="s">
        <v>3295</v>
      </c>
      <c r="D687" t="str">
        <f>HYPERLINK("http://image.bazic.com/3312.jpg","CLICK HERE")</f>
        <v>CLICK HERE</v>
      </c>
      <c r="E687" s="6">
        <v>5.99</v>
      </c>
      <c r="F687" s="7">
        <v>1.95</v>
      </c>
      <c r="G687" s="4">
        <v>24</v>
      </c>
      <c r="I687">
        <v>16</v>
      </c>
      <c r="J687">
        <v>9.25</v>
      </c>
      <c r="K687">
        <v>14.5</v>
      </c>
      <c r="L687">
        <v>1.2419</v>
      </c>
      <c r="M687">
        <v>26.72</v>
      </c>
      <c r="S687">
        <v>8.1890000000000001</v>
      </c>
      <c r="T687">
        <v>2.677</v>
      </c>
      <c r="U687">
        <v>3.4249999999999998</v>
      </c>
      <c r="V687">
        <v>4.3450000000000003E-2</v>
      </c>
      <c r="W687">
        <v>1.08</v>
      </c>
      <c r="X687" s="2" t="s">
        <v>3333</v>
      </c>
      <c r="Z687" s="3" t="s">
        <v>3334</v>
      </c>
      <c r="AA687">
        <v>40</v>
      </c>
      <c r="AB687" s="1" t="s">
        <v>3296</v>
      </c>
      <c r="AC687" t="s">
        <v>38</v>
      </c>
    </row>
    <row r="688" spans="1:29" x14ac:dyDescent="0.25">
      <c r="A688" s="1" t="s">
        <v>3335</v>
      </c>
      <c r="B688" t="s">
        <v>3336</v>
      </c>
      <c r="C688" t="s">
        <v>2814</v>
      </c>
      <c r="D688" t="str">
        <f>HYPERLINK("http://image.bazic.com/332.jpg","CLICK HERE")</f>
        <v>CLICK HERE</v>
      </c>
      <c r="E688" s="6">
        <v>2.99</v>
      </c>
      <c r="F688" s="7">
        <v>1.2</v>
      </c>
      <c r="G688" s="4">
        <v>144</v>
      </c>
      <c r="H688" s="5">
        <v>24</v>
      </c>
      <c r="I688">
        <v>18</v>
      </c>
      <c r="J688">
        <v>16</v>
      </c>
      <c r="K688">
        <v>17</v>
      </c>
      <c r="L688">
        <v>2.8333300000000001</v>
      </c>
      <c r="M688">
        <v>35.54</v>
      </c>
      <c r="N688" s="4">
        <v>15</v>
      </c>
      <c r="O688">
        <v>6</v>
      </c>
      <c r="P688">
        <v>8</v>
      </c>
      <c r="Q688">
        <v>0.41666999999999998</v>
      </c>
      <c r="R688" s="5">
        <v>5.66</v>
      </c>
      <c r="S688">
        <v>0.59099999999999997</v>
      </c>
      <c r="T688">
        <v>5.3150000000000004</v>
      </c>
      <c r="U688">
        <v>14.721</v>
      </c>
      <c r="V688">
        <v>2.6759999999999999E-2</v>
      </c>
      <c r="W688">
        <v>0.22500000000000001</v>
      </c>
      <c r="X688" s="2" t="s">
        <v>3337</v>
      </c>
      <c r="Y688" s="1" t="s">
        <v>3338</v>
      </c>
      <c r="Z688" s="3" t="s">
        <v>3339</v>
      </c>
      <c r="AA688">
        <v>24</v>
      </c>
      <c r="AB688" s="1" t="s">
        <v>2798</v>
      </c>
      <c r="AC688" t="s">
        <v>38</v>
      </c>
    </row>
    <row r="689" spans="1:29" x14ac:dyDescent="0.25">
      <c r="A689" s="1" t="s">
        <v>3340</v>
      </c>
      <c r="B689" t="s">
        <v>3341</v>
      </c>
      <c r="C689" t="s">
        <v>3295</v>
      </c>
      <c r="D689" t="str">
        <f>HYPERLINK("http://image.bazic.com/3320.jpg","CLICK HERE")</f>
        <v>CLICK HERE</v>
      </c>
      <c r="E689" s="6">
        <v>3.99</v>
      </c>
      <c r="F689" s="7">
        <v>1.5</v>
      </c>
      <c r="G689" s="4">
        <v>24</v>
      </c>
      <c r="I689">
        <v>13</v>
      </c>
      <c r="J689">
        <v>9.75</v>
      </c>
      <c r="K689">
        <v>5.25</v>
      </c>
      <c r="L689">
        <v>0.38508999999999999</v>
      </c>
      <c r="M689">
        <v>25.4</v>
      </c>
      <c r="S689">
        <v>4.375</v>
      </c>
      <c r="T689">
        <v>1.125</v>
      </c>
      <c r="U689">
        <v>5.125</v>
      </c>
      <c r="V689">
        <v>1.46E-2</v>
      </c>
      <c r="W689">
        <v>1.0449999999999999</v>
      </c>
      <c r="X689" s="2" t="s">
        <v>3342</v>
      </c>
      <c r="Z689" s="3" t="s">
        <v>3343</v>
      </c>
      <c r="AA689">
        <v>105</v>
      </c>
      <c r="AB689" s="1" t="s">
        <v>3296</v>
      </c>
      <c r="AC689" t="s">
        <v>38</v>
      </c>
    </row>
    <row r="690" spans="1:29" x14ac:dyDescent="0.25">
      <c r="A690" s="1" t="s">
        <v>3344</v>
      </c>
      <c r="B690" t="s">
        <v>3345</v>
      </c>
      <c r="C690" t="s">
        <v>3295</v>
      </c>
      <c r="D690" t="str">
        <f>HYPERLINK("http://image.bazic.com/3321.jpg","CLICK HERE")</f>
        <v>CLICK HERE</v>
      </c>
      <c r="E690" s="6">
        <v>3.99</v>
      </c>
      <c r="F690" s="7">
        <v>1.5</v>
      </c>
      <c r="G690" s="4">
        <v>24</v>
      </c>
      <c r="I690">
        <v>12.75</v>
      </c>
      <c r="J690">
        <v>9.75</v>
      </c>
      <c r="K690">
        <v>5.25</v>
      </c>
      <c r="L690">
        <v>0.37769000000000003</v>
      </c>
      <c r="M690">
        <v>25.12</v>
      </c>
      <c r="S690">
        <v>4.375</v>
      </c>
      <c r="T690">
        <v>1.125</v>
      </c>
      <c r="U690">
        <v>5.125</v>
      </c>
      <c r="V690">
        <v>1.46E-2</v>
      </c>
      <c r="W690">
        <v>1.0449999999999999</v>
      </c>
      <c r="X690" s="2" t="s">
        <v>3346</v>
      </c>
      <c r="Z690" s="3" t="s">
        <v>3347</v>
      </c>
      <c r="AA690">
        <v>105</v>
      </c>
      <c r="AB690" s="1" t="s">
        <v>3296</v>
      </c>
      <c r="AC690" t="s">
        <v>38</v>
      </c>
    </row>
    <row r="691" spans="1:29" x14ac:dyDescent="0.25">
      <c r="A691" s="1" t="s">
        <v>3348</v>
      </c>
      <c r="B691" t="s">
        <v>3349</v>
      </c>
      <c r="C691" t="s">
        <v>2814</v>
      </c>
      <c r="D691" t="str">
        <f>HYPERLINK("http://image.bazic.com/333.jpg","CLICK HERE")</f>
        <v>CLICK HERE</v>
      </c>
      <c r="E691" s="6">
        <v>2.99</v>
      </c>
      <c r="F691" s="7">
        <v>1.5</v>
      </c>
      <c r="G691" s="4">
        <v>144</v>
      </c>
      <c r="H691" s="5">
        <v>24</v>
      </c>
      <c r="I691">
        <v>18</v>
      </c>
      <c r="J691">
        <v>16</v>
      </c>
      <c r="K691">
        <v>17.75</v>
      </c>
      <c r="L691">
        <v>2.9583300000000001</v>
      </c>
      <c r="M691">
        <v>35.5</v>
      </c>
      <c r="N691" s="4">
        <v>15</v>
      </c>
      <c r="O691">
        <v>6</v>
      </c>
      <c r="P691">
        <v>8</v>
      </c>
      <c r="Q691">
        <v>0.41666999999999998</v>
      </c>
      <c r="R691" s="5">
        <v>5.68</v>
      </c>
      <c r="S691">
        <v>5.3150000000000004</v>
      </c>
      <c r="T691">
        <v>0.59099999999999997</v>
      </c>
      <c r="U691">
        <v>14.721</v>
      </c>
      <c r="V691">
        <v>2.6759999999999999E-2</v>
      </c>
      <c r="W691">
        <v>0.22</v>
      </c>
      <c r="X691" s="2" t="s">
        <v>3350</v>
      </c>
      <c r="Y691" s="1" t="s">
        <v>3351</v>
      </c>
      <c r="Z691" s="3" t="s">
        <v>3352</v>
      </c>
      <c r="AA691">
        <v>24</v>
      </c>
      <c r="AB691" s="1" t="s">
        <v>2798</v>
      </c>
      <c r="AC691" t="s">
        <v>38</v>
      </c>
    </row>
    <row r="692" spans="1:29" x14ac:dyDescent="0.25">
      <c r="A692" s="1" t="s">
        <v>3353</v>
      </c>
      <c r="B692" t="s">
        <v>3354</v>
      </c>
      <c r="C692" t="s">
        <v>3295</v>
      </c>
      <c r="D692" t="str">
        <f>HYPERLINK("http://image.bazic.com/3331.jpg","CLICK HERE")</f>
        <v>CLICK HERE</v>
      </c>
      <c r="E692" s="6">
        <v>3.99</v>
      </c>
      <c r="F692" s="7">
        <v>1.5</v>
      </c>
      <c r="G692" s="4">
        <v>24</v>
      </c>
      <c r="I692">
        <v>12.75</v>
      </c>
      <c r="J692">
        <v>9.75</v>
      </c>
      <c r="K692">
        <v>5.25</v>
      </c>
      <c r="L692">
        <v>0.37769000000000003</v>
      </c>
      <c r="M692">
        <v>24.8</v>
      </c>
      <c r="S692">
        <v>4.375</v>
      </c>
      <c r="T692">
        <v>1.125</v>
      </c>
      <c r="U692">
        <v>5.125</v>
      </c>
      <c r="V692">
        <v>1.46E-2</v>
      </c>
      <c r="W692">
        <v>1.0449999999999999</v>
      </c>
      <c r="X692" s="2" t="s">
        <v>3355</v>
      </c>
      <c r="Z692" s="3" t="s">
        <v>3356</v>
      </c>
      <c r="AA692">
        <v>105</v>
      </c>
      <c r="AB692" s="1" t="s">
        <v>3296</v>
      </c>
      <c r="AC692" t="s">
        <v>38</v>
      </c>
    </row>
    <row r="693" spans="1:29" x14ac:dyDescent="0.25">
      <c r="A693" s="1" t="s">
        <v>3357</v>
      </c>
      <c r="B693" t="s">
        <v>3358</v>
      </c>
      <c r="C693" t="s">
        <v>3295</v>
      </c>
      <c r="D693" t="str">
        <f>HYPERLINK("http://image.bazic.com/3332.jpg","CLICK HERE")</f>
        <v>CLICK HERE</v>
      </c>
      <c r="E693" s="6">
        <v>3.99</v>
      </c>
      <c r="F693" s="7">
        <v>1.5</v>
      </c>
      <c r="G693" s="4">
        <v>24</v>
      </c>
      <c r="I693">
        <v>12.75</v>
      </c>
      <c r="J693">
        <v>9.75</v>
      </c>
      <c r="K693">
        <v>5.25</v>
      </c>
      <c r="L693">
        <v>0.37769000000000003</v>
      </c>
      <c r="M693">
        <v>24.64</v>
      </c>
      <c r="S693">
        <v>4.375</v>
      </c>
      <c r="T693">
        <v>1.125</v>
      </c>
      <c r="U693">
        <v>5.125</v>
      </c>
      <c r="V693">
        <v>1.46E-2</v>
      </c>
      <c r="W693">
        <v>1.0449999999999999</v>
      </c>
      <c r="X693" s="2" t="s">
        <v>3359</v>
      </c>
      <c r="Z693" s="3" t="s">
        <v>3360</v>
      </c>
      <c r="AA693">
        <v>105</v>
      </c>
      <c r="AB693" s="1" t="s">
        <v>3296</v>
      </c>
      <c r="AC693" t="s">
        <v>38</v>
      </c>
    </row>
    <row r="694" spans="1:29" x14ac:dyDescent="0.25">
      <c r="A694" s="1" t="s">
        <v>3361</v>
      </c>
      <c r="B694" t="s">
        <v>3362</v>
      </c>
      <c r="C694" t="s">
        <v>3295</v>
      </c>
      <c r="D694" t="str">
        <f>HYPERLINK("http://image.bazic.com/3333.jpg","CLICK HERE")</f>
        <v>CLICK HERE</v>
      </c>
      <c r="E694" s="6">
        <v>3.99</v>
      </c>
      <c r="F694" s="7">
        <v>1.5</v>
      </c>
      <c r="G694" s="4">
        <v>24</v>
      </c>
      <c r="I694">
        <v>12.5</v>
      </c>
      <c r="J694">
        <v>9.75</v>
      </c>
      <c r="K694">
        <v>5.5</v>
      </c>
      <c r="L694">
        <v>0.38790999999999998</v>
      </c>
      <c r="M694">
        <v>25.72</v>
      </c>
      <c r="S694">
        <v>4.375</v>
      </c>
      <c r="T694">
        <v>1.125</v>
      </c>
      <c r="U694">
        <v>5.125</v>
      </c>
      <c r="V694">
        <v>1.46E-2</v>
      </c>
      <c r="W694">
        <v>1.1200000000000001</v>
      </c>
      <c r="X694" s="2" t="s">
        <v>3363</v>
      </c>
      <c r="Z694" s="3" t="s">
        <v>3364</v>
      </c>
      <c r="AA694">
        <v>105</v>
      </c>
      <c r="AB694" s="1" t="s">
        <v>3296</v>
      </c>
      <c r="AC694" t="s">
        <v>38</v>
      </c>
    </row>
    <row r="695" spans="1:29" x14ac:dyDescent="0.25">
      <c r="A695" s="1" t="s">
        <v>3365</v>
      </c>
      <c r="B695" t="s">
        <v>3366</v>
      </c>
      <c r="C695" t="s">
        <v>3295</v>
      </c>
      <c r="D695" t="str">
        <f>HYPERLINK("http://image.bazic.com/3334.jpg","CLICK HERE")</f>
        <v>CLICK HERE</v>
      </c>
      <c r="E695" s="6">
        <v>3.99</v>
      </c>
      <c r="F695" s="7">
        <v>1.5</v>
      </c>
      <c r="G695" s="4">
        <v>24</v>
      </c>
      <c r="I695">
        <v>12.5</v>
      </c>
      <c r="J695">
        <v>9.5</v>
      </c>
      <c r="K695">
        <v>5.5</v>
      </c>
      <c r="L695">
        <v>0.37796999999999997</v>
      </c>
      <c r="M695">
        <v>25.82</v>
      </c>
      <c r="S695">
        <v>4.375</v>
      </c>
      <c r="T695">
        <v>1.125</v>
      </c>
      <c r="U695">
        <v>5.125</v>
      </c>
      <c r="V695">
        <v>1.46E-2</v>
      </c>
      <c r="W695">
        <v>1.06</v>
      </c>
      <c r="X695" s="2" t="s">
        <v>3367</v>
      </c>
      <c r="Z695" s="3" t="s">
        <v>3368</v>
      </c>
      <c r="AA695">
        <v>105</v>
      </c>
      <c r="AB695" s="1" t="s">
        <v>3296</v>
      </c>
      <c r="AC695" t="s">
        <v>38</v>
      </c>
    </row>
    <row r="696" spans="1:29" x14ac:dyDescent="0.25">
      <c r="A696" s="1" t="s">
        <v>3369</v>
      </c>
      <c r="B696" t="s">
        <v>3370</v>
      </c>
      <c r="C696" t="s">
        <v>3295</v>
      </c>
      <c r="D696" t="str">
        <f>HYPERLINK("http://image.bazic.com/3335.jpg","CLICK HERE")</f>
        <v>CLICK HERE</v>
      </c>
      <c r="E696" s="6">
        <v>3.99</v>
      </c>
      <c r="F696" s="7">
        <v>1.5</v>
      </c>
      <c r="G696" s="4">
        <v>24</v>
      </c>
      <c r="I696">
        <v>12.5</v>
      </c>
      <c r="J696">
        <v>9.5</v>
      </c>
      <c r="K696">
        <v>5.5</v>
      </c>
      <c r="L696">
        <v>0.37796999999999997</v>
      </c>
      <c r="M696">
        <v>25.3</v>
      </c>
      <c r="S696">
        <v>4.375</v>
      </c>
      <c r="T696">
        <v>1.125</v>
      </c>
      <c r="U696">
        <v>5.125</v>
      </c>
      <c r="V696">
        <v>1.46E-2</v>
      </c>
      <c r="W696">
        <v>1.02</v>
      </c>
      <c r="X696" s="2" t="s">
        <v>3371</v>
      </c>
      <c r="Z696" s="3" t="s">
        <v>3372</v>
      </c>
      <c r="AA696">
        <v>105</v>
      </c>
      <c r="AB696" s="1" t="s">
        <v>3296</v>
      </c>
      <c r="AC696" t="s">
        <v>38</v>
      </c>
    </row>
    <row r="697" spans="1:29" x14ac:dyDescent="0.25">
      <c r="A697" s="1" t="s">
        <v>3373</v>
      </c>
      <c r="B697" t="s">
        <v>3374</v>
      </c>
      <c r="C697" t="s">
        <v>3295</v>
      </c>
      <c r="D697" t="str">
        <f>HYPERLINK("http://image.bazic.com/3336.jpg","CLICK HERE")</f>
        <v>CLICK HERE</v>
      </c>
      <c r="E697" s="6">
        <v>3.99</v>
      </c>
      <c r="F697" s="7">
        <v>1.5</v>
      </c>
      <c r="G697" s="4">
        <v>24</v>
      </c>
      <c r="I697">
        <v>13</v>
      </c>
      <c r="J697">
        <v>9.75</v>
      </c>
      <c r="K697">
        <v>5.25</v>
      </c>
      <c r="L697">
        <v>0.38508999999999999</v>
      </c>
      <c r="M697">
        <v>24.82</v>
      </c>
      <c r="S697">
        <v>4.375</v>
      </c>
      <c r="T697">
        <v>1.125</v>
      </c>
      <c r="U697">
        <v>5.125</v>
      </c>
      <c r="V697">
        <v>1.46E-2</v>
      </c>
      <c r="W697">
        <v>1.0449999999999999</v>
      </c>
      <c r="X697" s="2" t="s">
        <v>3375</v>
      </c>
      <c r="Z697" s="3" t="s">
        <v>3376</v>
      </c>
      <c r="AA697">
        <v>80</v>
      </c>
      <c r="AB697" s="1" t="s">
        <v>3296</v>
      </c>
      <c r="AC697" t="s">
        <v>38</v>
      </c>
    </row>
    <row r="698" spans="1:29" x14ac:dyDescent="0.25">
      <c r="A698" s="1" t="s">
        <v>3377</v>
      </c>
      <c r="B698" t="s">
        <v>3378</v>
      </c>
      <c r="C698" t="s">
        <v>3295</v>
      </c>
      <c r="D698" t="str">
        <f>HYPERLINK("http://image.bazic.com/3337.jpg","CLICK HERE")</f>
        <v>CLICK HERE</v>
      </c>
      <c r="E698" s="6">
        <v>3.99</v>
      </c>
      <c r="F698" s="7">
        <v>1.5</v>
      </c>
      <c r="G698" s="4">
        <v>24</v>
      </c>
      <c r="I698">
        <v>13</v>
      </c>
      <c r="J698">
        <v>9.75</v>
      </c>
      <c r="K698">
        <v>5.25</v>
      </c>
      <c r="L698">
        <v>0.38508999999999999</v>
      </c>
      <c r="M698">
        <v>24.34</v>
      </c>
      <c r="S698">
        <v>4.375</v>
      </c>
      <c r="T698">
        <v>1.125</v>
      </c>
      <c r="U698">
        <v>5.125</v>
      </c>
      <c r="V698">
        <v>1.46E-2</v>
      </c>
      <c r="W698">
        <v>1.0449999999999999</v>
      </c>
      <c r="X698" s="2" t="s">
        <v>3379</v>
      </c>
      <c r="Z698" s="3" t="s">
        <v>3380</v>
      </c>
      <c r="AA698">
        <v>105</v>
      </c>
      <c r="AB698" s="1" t="s">
        <v>3296</v>
      </c>
      <c r="AC698" t="s">
        <v>38</v>
      </c>
    </row>
    <row r="699" spans="1:29" x14ac:dyDescent="0.25">
      <c r="A699" s="1" t="s">
        <v>3381</v>
      </c>
      <c r="B699" t="s">
        <v>3382</v>
      </c>
      <c r="C699" t="s">
        <v>3295</v>
      </c>
      <c r="D699" t="str">
        <f>HYPERLINK("http://image.bazic.com/3338.jpg","CLICK HERE")</f>
        <v>CLICK HERE</v>
      </c>
      <c r="E699" s="6">
        <v>3.99</v>
      </c>
      <c r="F699" s="7">
        <v>1.5</v>
      </c>
      <c r="G699" s="4">
        <v>24</v>
      </c>
      <c r="I699">
        <v>12.75</v>
      </c>
      <c r="J699">
        <v>9.75</v>
      </c>
      <c r="K699">
        <v>5.25</v>
      </c>
      <c r="L699">
        <v>0.37769000000000003</v>
      </c>
      <c r="M699">
        <v>25.2</v>
      </c>
      <c r="S699">
        <v>4.375</v>
      </c>
      <c r="T699">
        <v>1.125</v>
      </c>
      <c r="U699">
        <v>5.125</v>
      </c>
      <c r="V699">
        <v>1.46E-2</v>
      </c>
      <c r="W699">
        <v>1.0449999999999999</v>
      </c>
      <c r="X699" s="2" t="s">
        <v>3383</v>
      </c>
      <c r="Z699" s="3" t="s">
        <v>3384</v>
      </c>
      <c r="AA699">
        <v>105</v>
      </c>
      <c r="AB699" s="1" t="s">
        <v>3296</v>
      </c>
      <c r="AC699" t="s">
        <v>38</v>
      </c>
    </row>
    <row r="700" spans="1:29" x14ac:dyDescent="0.25">
      <c r="A700" s="1" t="s">
        <v>3385</v>
      </c>
      <c r="B700" t="s">
        <v>3386</v>
      </c>
      <c r="C700" t="s">
        <v>3295</v>
      </c>
      <c r="D700" t="str">
        <f>HYPERLINK("http://image.bazic.com/3339.jpg","CLICK HERE")</f>
        <v>CLICK HERE</v>
      </c>
      <c r="E700" s="6">
        <v>3.99</v>
      </c>
      <c r="F700" s="7">
        <v>1.5</v>
      </c>
      <c r="G700" s="4">
        <v>24</v>
      </c>
      <c r="I700">
        <v>12.75</v>
      </c>
      <c r="J700">
        <v>9.75</v>
      </c>
      <c r="K700">
        <v>5.5</v>
      </c>
      <c r="L700">
        <v>0.39567000000000002</v>
      </c>
      <c r="M700">
        <v>25.28</v>
      </c>
      <c r="S700">
        <v>4.375</v>
      </c>
      <c r="T700">
        <v>1.125</v>
      </c>
      <c r="U700">
        <v>5.125</v>
      </c>
      <c r="V700">
        <v>1.46E-2</v>
      </c>
      <c r="W700">
        <v>1.0449999999999999</v>
      </c>
      <c r="X700" s="2" t="s">
        <v>3387</v>
      </c>
      <c r="Z700" s="3" t="s">
        <v>3388</v>
      </c>
      <c r="AA700">
        <v>120</v>
      </c>
      <c r="AB700" s="1" t="s">
        <v>3296</v>
      </c>
      <c r="AC700" t="s">
        <v>38</v>
      </c>
    </row>
    <row r="701" spans="1:29" x14ac:dyDescent="0.25">
      <c r="A701" s="1" t="s">
        <v>3389</v>
      </c>
      <c r="B701" t="s">
        <v>3390</v>
      </c>
      <c r="C701" t="s">
        <v>3295</v>
      </c>
      <c r="D701" t="str">
        <f>HYPERLINK("http://image.bazic.com/3340.jpg","CLICK HERE")</f>
        <v>CLICK HERE</v>
      </c>
      <c r="E701" s="6">
        <v>3.99</v>
      </c>
      <c r="F701" s="7">
        <v>1.5</v>
      </c>
      <c r="G701" s="4">
        <v>24</v>
      </c>
      <c r="I701">
        <v>12.75</v>
      </c>
      <c r="J701">
        <v>9.5</v>
      </c>
      <c r="K701">
        <v>5.25</v>
      </c>
      <c r="L701">
        <v>0.36799999999999999</v>
      </c>
      <c r="M701">
        <v>25.06</v>
      </c>
      <c r="S701">
        <v>4.375</v>
      </c>
      <c r="T701">
        <v>1.125</v>
      </c>
      <c r="U701">
        <v>5.125</v>
      </c>
      <c r="V701">
        <v>1.46E-2</v>
      </c>
      <c r="W701">
        <v>1</v>
      </c>
      <c r="X701" s="2" t="s">
        <v>3391</v>
      </c>
      <c r="Z701" s="3" t="s">
        <v>3392</v>
      </c>
      <c r="AA701">
        <v>105</v>
      </c>
      <c r="AB701" s="1" t="s">
        <v>3296</v>
      </c>
      <c r="AC701" t="s">
        <v>38</v>
      </c>
    </row>
    <row r="702" spans="1:29" x14ac:dyDescent="0.25">
      <c r="A702" s="1" t="s">
        <v>3393</v>
      </c>
      <c r="B702" t="s">
        <v>3394</v>
      </c>
      <c r="C702" t="s">
        <v>3295</v>
      </c>
      <c r="D702" t="str">
        <f>HYPERLINK("http://image.bazic.com/3342.jpg","CLICK HERE")</f>
        <v>CLICK HERE</v>
      </c>
      <c r="E702" s="6">
        <v>2.99</v>
      </c>
      <c r="F702" s="7">
        <v>1.05</v>
      </c>
      <c r="G702" s="4">
        <v>72</v>
      </c>
      <c r="H702" s="5">
        <v>24</v>
      </c>
      <c r="I702">
        <v>20</v>
      </c>
      <c r="J702">
        <v>7.75</v>
      </c>
      <c r="K702">
        <v>20</v>
      </c>
      <c r="L702">
        <v>2.4754100000000001</v>
      </c>
      <c r="M702">
        <v>33.68</v>
      </c>
      <c r="N702" s="4">
        <v>14</v>
      </c>
      <c r="O702">
        <v>7</v>
      </c>
      <c r="P702">
        <v>6.5</v>
      </c>
      <c r="Q702">
        <v>0.36863000000000001</v>
      </c>
      <c r="R702" s="5">
        <v>4.1399999999999997</v>
      </c>
      <c r="S702">
        <v>6.875</v>
      </c>
      <c r="T702">
        <v>0.5</v>
      </c>
      <c r="U702">
        <v>10</v>
      </c>
      <c r="V702">
        <v>1.9890000000000001E-2</v>
      </c>
      <c r="W702">
        <v>0.44</v>
      </c>
      <c r="X702" s="2" t="s">
        <v>3395</v>
      </c>
      <c r="Y702" s="1" t="s">
        <v>3396</v>
      </c>
      <c r="Z702" s="3" t="s">
        <v>3397</v>
      </c>
      <c r="AA702">
        <v>25</v>
      </c>
      <c r="AB702" s="1" t="s">
        <v>3296</v>
      </c>
      <c r="AC702" t="s">
        <v>38</v>
      </c>
    </row>
    <row r="703" spans="1:29" x14ac:dyDescent="0.25">
      <c r="A703" s="1" t="s">
        <v>3398</v>
      </c>
      <c r="B703" t="s">
        <v>3399</v>
      </c>
      <c r="C703" t="s">
        <v>3295</v>
      </c>
      <c r="D703" t="str">
        <f>HYPERLINK("http://image.bazic.com/3343.jpg","CLICK HERE")</f>
        <v>CLICK HERE</v>
      </c>
      <c r="E703" s="6">
        <v>2.99</v>
      </c>
      <c r="F703" s="7">
        <v>1.2</v>
      </c>
      <c r="G703" s="4">
        <v>24</v>
      </c>
      <c r="I703">
        <v>12.5</v>
      </c>
      <c r="J703">
        <v>9</v>
      </c>
      <c r="K703">
        <v>5.5</v>
      </c>
      <c r="L703">
        <v>0.35807</v>
      </c>
      <c r="M703">
        <v>16.34</v>
      </c>
      <c r="S703">
        <v>8.375</v>
      </c>
      <c r="T703">
        <v>0.375</v>
      </c>
      <c r="U703">
        <v>8.25</v>
      </c>
      <c r="V703">
        <v>1.499E-2</v>
      </c>
      <c r="W703">
        <v>0.66</v>
      </c>
      <c r="X703" s="2" t="s">
        <v>3400</v>
      </c>
      <c r="Z703" s="3" t="s">
        <v>3401</v>
      </c>
      <c r="AA703">
        <v>90</v>
      </c>
      <c r="AB703" s="1" t="s">
        <v>3296</v>
      </c>
      <c r="AC703" t="s">
        <v>38</v>
      </c>
    </row>
    <row r="704" spans="1:29" x14ac:dyDescent="0.25">
      <c r="A704" s="1" t="s">
        <v>3402</v>
      </c>
      <c r="B704" t="s">
        <v>3403</v>
      </c>
      <c r="C704" t="s">
        <v>3295</v>
      </c>
      <c r="D704" t="str">
        <f>HYPERLINK("http://image.bazic.com/3346.jpg","CLICK HERE")</f>
        <v>CLICK HERE</v>
      </c>
      <c r="E704" s="6">
        <v>1.99</v>
      </c>
      <c r="F704" s="7">
        <v>0.75</v>
      </c>
      <c r="G704" s="4">
        <v>72</v>
      </c>
      <c r="H704" s="5">
        <v>24</v>
      </c>
      <c r="I704">
        <v>10</v>
      </c>
      <c r="J704">
        <v>8.25</v>
      </c>
      <c r="K704">
        <v>10.5</v>
      </c>
      <c r="L704">
        <v>0.50129999999999997</v>
      </c>
      <c r="M704">
        <v>25.2</v>
      </c>
      <c r="N704" s="4">
        <v>9.5</v>
      </c>
      <c r="O704">
        <v>7.5</v>
      </c>
      <c r="P704">
        <v>3.5</v>
      </c>
      <c r="Q704">
        <v>0.14430999999999999</v>
      </c>
      <c r="R704" s="5">
        <v>8.24</v>
      </c>
      <c r="S704">
        <v>3.625</v>
      </c>
      <c r="T704">
        <v>0.5</v>
      </c>
      <c r="U704">
        <v>5.375</v>
      </c>
      <c r="V704">
        <v>5.64E-3</v>
      </c>
      <c r="W704">
        <v>0.34</v>
      </c>
      <c r="X704" s="2" t="s">
        <v>3404</v>
      </c>
      <c r="Y704" s="1" t="s">
        <v>3405</v>
      </c>
      <c r="Z704" s="3" t="s">
        <v>3406</v>
      </c>
      <c r="AA704">
        <v>92</v>
      </c>
      <c r="AB704" s="1" t="s">
        <v>3296</v>
      </c>
      <c r="AC704" t="s">
        <v>38</v>
      </c>
    </row>
    <row r="705" spans="1:29" x14ac:dyDescent="0.25">
      <c r="A705" s="1" t="s">
        <v>3407</v>
      </c>
      <c r="B705" t="s">
        <v>3408</v>
      </c>
      <c r="C705" t="s">
        <v>3295</v>
      </c>
      <c r="D705" t="str">
        <f>HYPERLINK("http://image.bazic.com/3347.jpg","CLICK HERE")</f>
        <v>CLICK HERE</v>
      </c>
      <c r="E705" s="6">
        <v>1.99</v>
      </c>
      <c r="F705" s="7">
        <v>0.75</v>
      </c>
      <c r="G705" s="4">
        <v>72</v>
      </c>
      <c r="H705" s="5">
        <v>24</v>
      </c>
      <c r="I705">
        <v>10</v>
      </c>
      <c r="J705">
        <v>8.25</v>
      </c>
      <c r="K705">
        <v>10.75</v>
      </c>
      <c r="L705">
        <v>0.51324000000000003</v>
      </c>
      <c r="M705">
        <v>25.5</v>
      </c>
      <c r="N705" s="4">
        <v>9.5</v>
      </c>
      <c r="O705">
        <v>7.5</v>
      </c>
      <c r="P705">
        <v>3.25</v>
      </c>
      <c r="Q705">
        <v>0.13400999999999999</v>
      </c>
      <c r="R705" s="5">
        <v>8.2799999999999994</v>
      </c>
      <c r="S705">
        <v>3.625</v>
      </c>
      <c r="T705">
        <v>0.5</v>
      </c>
      <c r="U705">
        <v>5.375</v>
      </c>
      <c r="V705">
        <v>5.64E-3</v>
      </c>
      <c r="W705">
        <v>0.34</v>
      </c>
      <c r="X705" s="2" t="s">
        <v>3409</v>
      </c>
      <c r="Y705" s="1" t="s">
        <v>3410</v>
      </c>
      <c r="Z705" s="3" t="s">
        <v>3411</v>
      </c>
      <c r="AA705">
        <v>92</v>
      </c>
      <c r="AB705" s="1" t="s">
        <v>3296</v>
      </c>
      <c r="AC705" t="s">
        <v>38</v>
      </c>
    </row>
    <row r="706" spans="1:29" x14ac:dyDescent="0.25">
      <c r="A706" s="1" t="s">
        <v>3412</v>
      </c>
      <c r="B706" t="s">
        <v>3413</v>
      </c>
      <c r="C706" t="s">
        <v>3295</v>
      </c>
      <c r="D706" t="str">
        <f>HYPERLINK("http://image.bazic.com/3348.jpg","CLICK HERE")</f>
        <v>CLICK HERE</v>
      </c>
      <c r="E706" s="6">
        <v>1.99</v>
      </c>
      <c r="F706" s="7">
        <v>0.75</v>
      </c>
      <c r="G706" s="4">
        <v>72</v>
      </c>
      <c r="H706" s="5">
        <v>24</v>
      </c>
      <c r="I706">
        <v>10</v>
      </c>
      <c r="J706">
        <v>8.5</v>
      </c>
      <c r="K706">
        <v>10.5</v>
      </c>
      <c r="L706">
        <v>0.51649</v>
      </c>
      <c r="M706">
        <v>26.44</v>
      </c>
      <c r="N706" s="4">
        <v>9.5</v>
      </c>
      <c r="O706">
        <v>7.5</v>
      </c>
      <c r="P706">
        <v>3.5</v>
      </c>
      <c r="Q706">
        <v>0.14430999999999999</v>
      </c>
      <c r="R706" s="5">
        <v>8.5</v>
      </c>
      <c r="S706">
        <v>3.625</v>
      </c>
      <c r="T706">
        <v>0.5</v>
      </c>
      <c r="U706">
        <v>5.375</v>
      </c>
      <c r="V706">
        <v>5.64E-3</v>
      </c>
      <c r="W706">
        <v>0.34</v>
      </c>
      <c r="X706" s="2" t="s">
        <v>3414</v>
      </c>
      <c r="Y706" s="1" t="s">
        <v>3415</v>
      </c>
      <c r="Z706" s="3" t="s">
        <v>3416</v>
      </c>
      <c r="AA706">
        <v>92</v>
      </c>
      <c r="AB706" s="1" t="s">
        <v>3296</v>
      </c>
      <c r="AC706" t="s">
        <v>38</v>
      </c>
    </row>
    <row r="707" spans="1:29" x14ac:dyDescent="0.25">
      <c r="A707" s="1" t="s">
        <v>3417</v>
      </c>
      <c r="B707" t="s">
        <v>3418</v>
      </c>
      <c r="C707" t="s">
        <v>2814</v>
      </c>
      <c r="D707" t="str">
        <f>HYPERLINK("http://image.bazic.com/335.jpg","CLICK HERE")</f>
        <v>CLICK HERE</v>
      </c>
      <c r="E707" s="6">
        <v>2.99</v>
      </c>
      <c r="F707" s="7">
        <v>1.2</v>
      </c>
      <c r="G707" s="4">
        <v>144</v>
      </c>
      <c r="H707" s="5">
        <v>24</v>
      </c>
      <c r="I707">
        <v>16.25</v>
      </c>
      <c r="J707">
        <v>15</v>
      </c>
      <c r="K707">
        <v>14</v>
      </c>
      <c r="L707">
        <v>1.9748300000000001</v>
      </c>
      <c r="M707">
        <v>44.96</v>
      </c>
      <c r="N707" s="4">
        <v>15.75</v>
      </c>
      <c r="O707">
        <v>7.25</v>
      </c>
      <c r="P707">
        <v>4.5</v>
      </c>
      <c r="Q707">
        <v>0.29736000000000001</v>
      </c>
      <c r="R707" s="5">
        <v>7.22</v>
      </c>
      <c r="S707">
        <v>6.875</v>
      </c>
      <c r="T707">
        <v>0.25</v>
      </c>
      <c r="U707">
        <v>15.561999999999999</v>
      </c>
      <c r="V707">
        <v>1.5480000000000001E-2</v>
      </c>
      <c r="W707">
        <v>0.28000000000000003</v>
      </c>
      <c r="X707" s="2" t="s">
        <v>3419</v>
      </c>
      <c r="Y707" s="1" t="s">
        <v>3420</v>
      </c>
      <c r="Z707" s="3" t="s">
        <v>3421</v>
      </c>
      <c r="AA707">
        <v>30</v>
      </c>
      <c r="AB707" s="1" t="s">
        <v>2798</v>
      </c>
      <c r="AC707" t="s">
        <v>38</v>
      </c>
    </row>
    <row r="708" spans="1:29" x14ac:dyDescent="0.25">
      <c r="A708" s="1" t="s">
        <v>3422</v>
      </c>
      <c r="B708" t="s">
        <v>3423</v>
      </c>
      <c r="C708" t="s">
        <v>3295</v>
      </c>
      <c r="D708" t="str">
        <f>HYPERLINK("http://image.bazic.com/3350.jpg","CLICK HERE")</f>
        <v>CLICK HERE</v>
      </c>
      <c r="E708" s="6">
        <v>2.99</v>
      </c>
      <c r="F708" s="7">
        <v>0.75</v>
      </c>
      <c r="G708" s="4">
        <v>48</v>
      </c>
      <c r="I708">
        <v>15.25</v>
      </c>
      <c r="J708">
        <v>10.75</v>
      </c>
      <c r="K708">
        <v>8.75</v>
      </c>
      <c r="L708">
        <v>0.83011999999999997</v>
      </c>
      <c r="M708">
        <v>7.96</v>
      </c>
      <c r="S708">
        <v>5.44</v>
      </c>
      <c r="T708">
        <v>1</v>
      </c>
      <c r="U708">
        <v>7.38</v>
      </c>
      <c r="V708">
        <v>2.3230000000000001E-2</v>
      </c>
      <c r="W708">
        <v>0.13200000000000001</v>
      </c>
      <c r="X708" s="2" t="s">
        <v>3424</v>
      </c>
      <c r="Z708" s="3" t="s">
        <v>3425</v>
      </c>
      <c r="AA708">
        <v>80</v>
      </c>
      <c r="AB708" s="1" t="s">
        <v>3296</v>
      </c>
      <c r="AC708" t="s">
        <v>38</v>
      </c>
    </row>
    <row r="709" spans="1:29" x14ac:dyDescent="0.25">
      <c r="A709" s="1" t="s">
        <v>3426</v>
      </c>
      <c r="B709" t="s">
        <v>3427</v>
      </c>
      <c r="C709" t="s">
        <v>3295</v>
      </c>
      <c r="D709" t="str">
        <f>HYPERLINK("http://image.bazic.com/3351.jpg","CLICK HERE")</f>
        <v>CLICK HERE</v>
      </c>
      <c r="E709" s="6">
        <v>2.99</v>
      </c>
      <c r="F709" s="7">
        <v>0.75</v>
      </c>
      <c r="G709" s="4">
        <v>48</v>
      </c>
      <c r="I709">
        <v>15.5</v>
      </c>
      <c r="J709">
        <v>10.75</v>
      </c>
      <c r="K709">
        <v>8.5</v>
      </c>
      <c r="L709">
        <v>0.81962999999999997</v>
      </c>
      <c r="M709">
        <v>7.84</v>
      </c>
      <c r="S709">
        <v>7.25</v>
      </c>
      <c r="T709">
        <v>0.5</v>
      </c>
      <c r="U709">
        <v>5.5</v>
      </c>
      <c r="V709">
        <v>1.154E-2</v>
      </c>
      <c r="W709">
        <v>0.13200000000000001</v>
      </c>
      <c r="X709" s="2" t="s">
        <v>3428</v>
      </c>
      <c r="Z709" s="3" t="s">
        <v>3429</v>
      </c>
      <c r="AA709">
        <v>80</v>
      </c>
      <c r="AB709" s="1" t="s">
        <v>3296</v>
      </c>
      <c r="AC709" t="s">
        <v>38</v>
      </c>
    </row>
    <row r="710" spans="1:29" x14ac:dyDescent="0.25">
      <c r="A710" s="1" t="s">
        <v>3430</v>
      </c>
      <c r="B710" t="s">
        <v>3431</v>
      </c>
      <c r="C710" t="s">
        <v>3295</v>
      </c>
      <c r="D710" t="str">
        <f>HYPERLINK("http://image.bazic.com/3352.jpg","CLICK HERE")</f>
        <v>CLICK HERE</v>
      </c>
      <c r="E710" s="6">
        <v>3.99</v>
      </c>
      <c r="F710" s="7">
        <v>1.5</v>
      </c>
      <c r="G710" s="4">
        <v>24</v>
      </c>
      <c r="I710">
        <v>22.5</v>
      </c>
      <c r="J710">
        <v>11.75</v>
      </c>
      <c r="K710">
        <v>7</v>
      </c>
      <c r="L710">
        <v>1.0709599999999999</v>
      </c>
      <c r="M710">
        <v>6.8</v>
      </c>
      <c r="S710">
        <v>6.25</v>
      </c>
      <c r="T710">
        <v>2.5</v>
      </c>
      <c r="U710">
        <v>8.5</v>
      </c>
      <c r="V710">
        <v>7.6859999999999998E-2</v>
      </c>
      <c r="W710">
        <v>0.24</v>
      </c>
      <c r="X710" s="2" t="s">
        <v>3432</v>
      </c>
      <c r="Z710" s="3" t="s">
        <v>3433</v>
      </c>
      <c r="AA710">
        <v>60</v>
      </c>
      <c r="AB710" s="1" t="s">
        <v>3296</v>
      </c>
      <c r="AC710" t="s">
        <v>38</v>
      </c>
    </row>
    <row r="711" spans="1:29" x14ac:dyDescent="0.25">
      <c r="A711" s="1" t="s">
        <v>3434</v>
      </c>
      <c r="B711" t="s">
        <v>3435</v>
      </c>
      <c r="C711" t="s">
        <v>3295</v>
      </c>
      <c r="D711" t="str">
        <f>HYPERLINK("http://image.bazic.com/3353.jpg","CLICK HERE")</f>
        <v>CLICK HERE</v>
      </c>
      <c r="E711" s="6">
        <v>3.99</v>
      </c>
      <c r="F711" s="7">
        <v>1.5</v>
      </c>
      <c r="G711" s="4">
        <v>24</v>
      </c>
      <c r="I711">
        <v>22.75</v>
      </c>
      <c r="J711">
        <v>12</v>
      </c>
      <c r="K711">
        <v>7</v>
      </c>
      <c r="L711">
        <v>1.1059000000000001</v>
      </c>
      <c r="M711">
        <v>6.82</v>
      </c>
      <c r="S711">
        <v>6.25</v>
      </c>
      <c r="T711">
        <v>2.5</v>
      </c>
      <c r="U711">
        <v>8.5</v>
      </c>
      <c r="V711">
        <v>7.6859999999999998E-2</v>
      </c>
      <c r="W711">
        <v>0.22</v>
      </c>
      <c r="X711" s="2" t="s">
        <v>3436</v>
      </c>
      <c r="Z711" s="3" t="s">
        <v>3437</v>
      </c>
      <c r="AA711">
        <v>60</v>
      </c>
      <c r="AB711" s="1" t="s">
        <v>3296</v>
      </c>
      <c r="AC711" t="s">
        <v>38</v>
      </c>
    </row>
    <row r="712" spans="1:29" x14ac:dyDescent="0.25">
      <c r="A712" s="1" t="s">
        <v>3438</v>
      </c>
      <c r="B712" t="s">
        <v>3439</v>
      </c>
      <c r="C712" t="s">
        <v>3295</v>
      </c>
      <c r="D712" t="str">
        <f>HYPERLINK("http://image.bazic.com/3354.jpg","CLICK HERE")</f>
        <v>CLICK HERE</v>
      </c>
      <c r="E712" s="6">
        <v>2.99</v>
      </c>
      <c r="F712" s="7">
        <v>0.75</v>
      </c>
      <c r="G712" s="4">
        <v>48</v>
      </c>
      <c r="I712">
        <v>14.75</v>
      </c>
      <c r="J712">
        <v>10.5</v>
      </c>
      <c r="K712">
        <v>8.75</v>
      </c>
      <c r="L712">
        <v>0.78422999999999998</v>
      </c>
      <c r="M712">
        <v>7.4</v>
      </c>
      <c r="S712">
        <v>5.44</v>
      </c>
      <c r="T712">
        <v>1</v>
      </c>
      <c r="U712">
        <v>7.38</v>
      </c>
      <c r="V712">
        <v>2.3230000000000001E-2</v>
      </c>
      <c r="W712">
        <v>0.13900000000000001</v>
      </c>
      <c r="X712" s="2" t="s">
        <v>3440</v>
      </c>
      <c r="Z712" s="3" t="s">
        <v>3441</v>
      </c>
      <c r="AA712">
        <v>80</v>
      </c>
      <c r="AB712" s="1" t="s">
        <v>3296</v>
      </c>
      <c r="AC712" t="s">
        <v>38</v>
      </c>
    </row>
    <row r="713" spans="1:29" x14ac:dyDescent="0.25">
      <c r="A713" s="1" t="s">
        <v>3442</v>
      </c>
      <c r="B713" t="s">
        <v>3443</v>
      </c>
      <c r="C713" t="s">
        <v>3295</v>
      </c>
      <c r="D713" t="str">
        <f>HYPERLINK("http://image.bazic.com/3355.jpg","CLICK HERE")</f>
        <v>CLICK HERE</v>
      </c>
      <c r="E713" s="6">
        <v>2.99</v>
      </c>
      <c r="F713" s="7">
        <v>0.75</v>
      </c>
      <c r="G713" s="4">
        <v>48</v>
      </c>
      <c r="I713">
        <v>15</v>
      </c>
      <c r="J713">
        <v>10.5</v>
      </c>
      <c r="K713">
        <v>8.75</v>
      </c>
      <c r="L713">
        <v>0.79752999999999996</v>
      </c>
      <c r="M713">
        <v>7.4</v>
      </c>
      <c r="S713">
        <v>5.44</v>
      </c>
      <c r="T713">
        <v>1</v>
      </c>
      <c r="U713">
        <v>7.38</v>
      </c>
      <c r="V713">
        <v>2.3230000000000001E-2</v>
      </c>
      <c r="W713">
        <v>0.13900000000000001</v>
      </c>
      <c r="X713" s="2" t="s">
        <v>3444</v>
      </c>
      <c r="Z713" s="3" t="s">
        <v>3445</v>
      </c>
      <c r="AA713">
        <v>80</v>
      </c>
      <c r="AB713" s="1" t="s">
        <v>3296</v>
      </c>
      <c r="AC713" t="s">
        <v>38</v>
      </c>
    </row>
    <row r="714" spans="1:29" x14ac:dyDescent="0.25">
      <c r="A714" s="1" t="s">
        <v>3446</v>
      </c>
      <c r="B714" t="s">
        <v>3447</v>
      </c>
      <c r="C714" t="s">
        <v>3295</v>
      </c>
      <c r="D714" t="str">
        <f>HYPERLINK("http://image.bazic.com/3356.jpg","CLICK HERE")</f>
        <v>CLICK HERE</v>
      </c>
      <c r="E714" s="6">
        <v>3.99</v>
      </c>
      <c r="F714" s="7">
        <v>1.5</v>
      </c>
      <c r="G714" s="4">
        <v>24</v>
      </c>
      <c r="I714">
        <v>13.5</v>
      </c>
      <c r="J714">
        <v>12</v>
      </c>
      <c r="K714">
        <v>8.25</v>
      </c>
      <c r="L714">
        <v>0.77344000000000002</v>
      </c>
      <c r="M714">
        <v>5.82</v>
      </c>
      <c r="S714">
        <v>6.25</v>
      </c>
      <c r="T714">
        <v>1.5</v>
      </c>
      <c r="U714">
        <v>8.56</v>
      </c>
      <c r="V714">
        <v>4.6440000000000002E-2</v>
      </c>
      <c r="W714">
        <v>0.214</v>
      </c>
      <c r="X714" s="2" t="s">
        <v>3448</v>
      </c>
      <c r="Z714" s="3" t="s">
        <v>3449</v>
      </c>
      <c r="AA714">
        <v>88</v>
      </c>
      <c r="AB714" s="1" t="s">
        <v>3296</v>
      </c>
      <c r="AC714" t="s">
        <v>38</v>
      </c>
    </row>
    <row r="715" spans="1:29" x14ac:dyDescent="0.25">
      <c r="A715" s="1" t="s">
        <v>3450</v>
      </c>
      <c r="B715" t="s">
        <v>3451</v>
      </c>
      <c r="C715" t="s">
        <v>3295</v>
      </c>
      <c r="D715" t="str">
        <f>HYPERLINK("http://image.bazic.com/3357.jpg","CLICK HERE")</f>
        <v>CLICK HERE</v>
      </c>
      <c r="E715" s="6">
        <v>3.99</v>
      </c>
      <c r="F715" s="7">
        <v>1.5</v>
      </c>
      <c r="G715" s="4">
        <v>24</v>
      </c>
      <c r="I715">
        <v>13.25</v>
      </c>
      <c r="J715">
        <v>12</v>
      </c>
      <c r="K715">
        <v>8.25</v>
      </c>
      <c r="L715">
        <v>0.75912000000000002</v>
      </c>
      <c r="M715">
        <v>5.86</v>
      </c>
      <c r="S715">
        <v>6.25</v>
      </c>
      <c r="T715">
        <v>2.5</v>
      </c>
      <c r="U715">
        <v>8.56</v>
      </c>
      <c r="V715">
        <v>7.6859999999999998E-2</v>
      </c>
      <c r="W715">
        <v>0.214</v>
      </c>
      <c r="X715" s="2" t="s">
        <v>3452</v>
      </c>
      <c r="Z715" s="3" t="s">
        <v>3453</v>
      </c>
      <c r="AA715">
        <v>88</v>
      </c>
      <c r="AB715" s="1" t="s">
        <v>3296</v>
      </c>
      <c r="AC715" t="s">
        <v>38</v>
      </c>
    </row>
    <row r="716" spans="1:29" x14ac:dyDescent="0.25">
      <c r="A716" s="1" t="s">
        <v>3454</v>
      </c>
      <c r="B716" t="s">
        <v>3455</v>
      </c>
      <c r="C716" t="s">
        <v>2834</v>
      </c>
      <c r="D716" t="str">
        <f>HYPERLINK("http://image.bazic.com/336.jpg","CLICK HERE")</f>
        <v>CLICK HERE</v>
      </c>
      <c r="E716" s="6">
        <v>2.99</v>
      </c>
      <c r="F716" s="7">
        <v>1.05</v>
      </c>
      <c r="G716" s="4">
        <v>144</v>
      </c>
      <c r="H716" s="5">
        <v>24</v>
      </c>
      <c r="I716">
        <v>15.25</v>
      </c>
      <c r="J716">
        <v>13</v>
      </c>
      <c r="K716">
        <v>7.5</v>
      </c>
      <c r="L716">
        <v>0.86046</v>
      </c>
      <c r="M716">
        <v>24.66</v>
      </c>
      <c r="N716" s="4">
        <v>14.75</v>
      </c>
      <c r="O716">
        <v>6.25</v>
      </c>
      <c r="P716">
        <v>2.25</v>
      </c>
      <c r="Q716">
        <v>0.12003999999999999</v>
      </c>
      <c r="R716" s="5">
        <v>3.96</v>
      </c>
      <c r="S716">
        <v>5.8659999999999997</v>
      </c>
      <c r="T716">
        <v>5.8999999999999997E-2</v>
      </c>
      <c r="U716">
        <v>14.488</v>
      </c>
      <c r="V716">
        <v>2.8999999999999998E-3</v>
      </c>
      <c r="W716">
        <v>0.16</v>
      </c>
      <c r="X716" s="2" t="s">
        <v>3456</v>
      </c>
      <c r="Y716" s="1" t="s">
        <v>3457</v>
      </c>
      <c r="Z716" s="3" t="s">
        <v>3458</v>
      </c>
      <c r="AA716">
        <v>54</v>
      </c>
      <c r="AB716" s="1" t="s">
        <v>2798</v>
      </c>
      <c r="AC716" t="s">
        <v>38</v>
      </c>
    </row>
    <row r="717" spans="1:29" x14ac:dyDescent="0.25">
      <c r="A717" s="1" t="s">
        <v>3459</v>
      </c>
      <c r="B717" t="s">
        <v>3460</v>
      </c>
      <c r="C717" t="s">
        <v>617</v>
      </c>
      <c r="D717" t="str">
        <f>HYPERLINK("http://image.bazic.com/3364.jpg","CLICK HERE")</f>
        <v>CLICK HERE</v>
      </c>
      <c r="E717" s="6">
        <v>4.95</v>
      </c>
      <c r="F717" s="7">
        <v>1.05</v>
      </c>
      <c r="G717" s="4">
        <v>48</v>
      </c>
      <c r="I717">
        <v>15.75</v>
      </c>
      <c r="J717">
        <v>11</v>
      </c>
      <c r="K717">
        <v>5.25</v>
      </c>
      <c r="L717">
        <v>0.52637</v>
      </c>
      <c r="M717">
        <v>13.62</v>
      </c>
      <c r="S717">
        <v>7.7559100000000001</v>
      </c>
      <c r="T717">
        <v>0.19685</v>
      </c>
      <c r="U717">
        <v>10.74803</v>
      </c>
      <c r="V717">
        <v>9.4999999999999998E-3</v>
      </c>
      <c r="W717">
        <v>0.26</v>
      </c>
      <c r="X717" s="2" t="s">
        <v>3462</v>
      </c>
      <c r="Z717" s="3" t="s">
        <v>3463</v>
      </c>
      <c r="AA717">
        <v>180</v>
      </c>
      <c r="AB717" s="1" t="s">
        <v>30</v>
      </c>
      <c r="AC717" t="s">
        <v>3461</v>
      </c>
    </row>
    <row r="718" spans="1:29" x14ac:dyDescent="0.25">
      <c r="A718" s="1" t="s">
        <v>3464</v>
      </c>
      <c r="B718" t="s">
        <v>3465</v>
      </c>
      <c r="C718" t="s">
        <v>2834</v>
      </c>
      <c r="D718" t="str">
        <f>HYPERLINK("http://image.bazic.com/338.jpg","CLICK HERE")</f>
        <v>CLICK HERE</v>
      </c>
      <c r="E718" s="6">
        <v>1.99</v>
      </c>
      <c r="F718" s="7">
        <v>0.75</v>
      </c>
      <c r="G718" s="4">
        <v>288</v>
      </c>
      <c r="H718" s="5">
        <v>24</v>
      </c>
      <c r="I718">
        <v>18.75</v>
      </c>
      <c r="J718">
        <v>11</v>
      </c>
      <c r="K718">
        <v>8.5</v>
      </c>
      <c r="L718">
        <v>1.01454</v>
      </c>
      <c r="M718">
        <v>22.76</v>
      </c>
      <c r="N718" s="4">
        <v>9</v>
      </c>
      <c r="O718">
        <v>5</v>
      </c>
      <c r="P718">
        <v>2.5</v>
      </c>
      <c r="Q718">
        <v>6.5100000000000005E-2</v>
      </c>
      <c r="R718" s="5">
        <v>1.78</v>
      </c>
      <c r="S718">
        <v>4.75</v>
      </c>
      <c r="T718">
        <v>6.25E-2</v>
      </c>
      <c r="U718">
        <v>8.75</v>
      </c>
      <c r="V718">
        <v>1.5E-3</v>
      </c>
      <c r="W718">
        <v>0.06</v>
      </c>
      <c r="X718" s="2" t="s">
        <v>3466</v>
      </c>
      <c r="Y718" s="1" t="s">
        <v>3467</v>
      </c>
      <c r="Z718" s="3" t="s">
        <v>3468</v>
      </c>
      <c r="AA718">
        <v>56</v>
      </c>
      <c r="AB718" s="1" t="s">
        <v>2798</v>
      </c>
      <c r="AC718" t="s">
        <v>38</v>
      </c>
    </row>
    <row r="719" spans="1:29" x14ac:dyDescent="0.25">
      <c r="A719" s="1" t="s">
        <v>3469</v>
      </c>
      <c r="B719" t="s">
        <v>3470</v>
      </c>
      <c r="C719" t="s">
        <v>617</v>
      </c>
      <c r="D719" t="str">
        <f>HYPERLINK("http://image.bazic.com/33800.jpg","CLICK HERE")</f>
        <v>CLICK HERE</v>
      </c>
      <c r="E719" s="6">
        <v>4.95</v>
      </c>
      <c r="F719" s="7">
        <v>1.05</v>
      </c>
      <c r="G719" s="4">
        <v>48</v>
      </c>
      <c r="I719">
        <v>15.75</v>
      </c>
      <c r="J719">
        <v>11.25</v>
      </c>
      <c r="K719">
        <v>5.75</v>
      </c>
      <c r="L719">
        <v>0.58960000000000001</v>
      </c>
      <c r="M719">
        <v>14</v>
      </c>
      <c r="S719">
        <v>7.7560000000000002</v>
      </c>
      <c r="T719">
        <v>0.23599999999999999</v>
      </c>
      <c r="U719">
        <v>10.709</v>
      </c>
      <c r="V719">
        <v>1.1339999999999999E-2</v>
      </c>
      <c r="W719">
        <v>0.26</v>
      </c>
      <c r="X719" s="2" t="s">
        <v>3471</v>
      </c>
      <c r="Z719" s="3" t="s">
        <v>3472</v>
      </c>
      <c r="AA719">
        <v>100</v>
      </c>
      <c r="AB719" s="1" t="s">
        <v>30</v>
      </c>
      <c r="AC719" t="s">
        <v>38</v>
      </c>
    </row>
    <row r="720" spans="1:29" x14ac:dyDescent="0.25">
      <c r="A720" s="1" t="s">
        <v>3473</v>
      </c>
      <c r="B720" t="s">
        <v>3474</v>
      </c>
      <c r="C720" t="s">
        <v>617</v>
      </c>
      <c r="D720" t="str">
        <f>HYPERLINK("http://image.bazic.com/3388.jpg","CLICK HERE")</f>
        <v>CLICK HERE</v>
      </c>
      <c r="E720" s="6">
        <v>4.95</v>
      </c>
      <c r="F720" s="7">
        <v>0.89</v>
      </c>
      <c r="G720" s="4">
        <v>24</v>
      </c>
      <c r="I720">
        <v>10.75</v>
      </c>
      <c r="J720">
        <v>8.5</v>
      </c>
      <c r="K720">
        <v>3.5</v>
      </c>
      <c r="L720">
        <v>0.18507999999999999</v>
      </c>
      <c r="M720">
        <v>4.38</v>
      </c>
      <c r="S720">
        <v>5.2949999999999999</v>
      </c>
      <c r="T720">
        <v>0.25600000000000001</v>
      </c>
      <c r="U720">
        <v>8.3460000000000001</v>
      </c>
      <c r="V720">
        <v>6.5500000000000003E-3</v>
      </c>
      <c r="W720">
        <v>0.18</v>
      </c>
      <c r="X720" s="2" t="s">
        <v>3475</v>
      </c>
      <c r="Z720" s="3" t="s">
        <v>3476</v>
      </c>
      <c r="AA720">
        <v>180</v>
      </c>
      <c r="AB720" s="1" t="s">
        <v>30</v>
      </c>
      <c r="AC720" t="s">
        <v>31</v>
      </c>
    </row>
    <row r="721" spans="1:29" x14ac:dyDescent="0.25">
      <c r="A721" s="1" t="s">
        <v>3477</v>
      </c>
      <c r="B721" t="s">
        <v>3478</v>
      </c>
      <c r="C721" t="s">
        <v>617</v>
      </c>
      <c r="D721" t="str">
        <f>HYPERLINK("http://image.bazic.com/3390.jpg","CLICK HERE")</f>
        <v>CLICK HERE</v>
      </c>
      <c r="E721" s="6">
        <v>4.95</v>
      </c>
      <c r="F721" s="7">
        <v>1.05</v>
      </c>
      <c r="G721" s="4">
        <v>48</v>
      </c>
      <c r="I721">
        <v>15.5</v>
      </c>
      <c r="J721">
        <v>11.25</v>
      </c>
      <c r="K721">
        <v>8.25</v>
      </c>
      <c r="L721">
        <v>0.83252000000000004</v>
      </c>
      <c r="M721">
        <v>16.34</v>
      </c>
      <c r="S721">
        <v>7.7560000000000002</v>
      </c>
      <c r="T721">
        <v>0.23599999999999999</v>
      </c>
      <c r="U721">
        <v>10.709</v>
      </c>
      <c r="V721">
        <v>1.1339999999999999E-2</v>
      </c>
      <c r="W721">
        <v>0.32</v>
      </c>
      <c r="X721" s="2" t="s">
        <v>3480</v>
      </c>
      <c r="Z721" s="3" t="s">
        <v>3481</v>
      </c>
      <c r="AA721">
        <v>80</v>
      </c>
      <c r="AB721" s="1" t="s">
        <v>30</v>
      </c>
      <c r="AC721" t="s">
        <v>3479</v>
      </c>
    </row>
    <row r="722" spans="1:29" x14ac:dyDescent="0.25">
      <c r="A722" s="1" t="s">
        <v>3482</v>
      </c>
      <c r="B722" t="s">
        <v>3483</v>
      </c>
      <c r="C722" t="s">
        <v>3484</v>
      </c>
      <c r="D722" t="str">
        <f>HYPERLINK("http://image.bazic.com/3441.jpg","CLICK HERE")</f>
        <v>CLICK HERE</v>
      </c>
      <c r="E722" s="6">
        <v>2.99</v>
      </c>
      <c r="F722" s="7">
        <v>0.89</v>
      </c>
      <c r="G722" s="4">
        <v>144</v>
      </c>
      <c r="H722" s="5">
        <v>24</v>
      </c>
      <c r="I722">
        <v>20.5</v>
      </c>
      <c r="J722">
        <v>17</v>
      </c>
      <c r="K722">
        <v>12</v>
      </c>
      <c r="L722">
        <v>2.42014</v>
      </c>
      <c r="M722">
        <v>24.5</v>
      </c>
      <c r="N722" s="4">
        <v>15.75</v>
      </c>
      <c r="O722">
        <v>10</v>
      </c>
      <c r="P722">
        <v>3.5</v>
      </c>
      <c r="Q722">
        <v>0.31901000000000002</v>
      </c>
      <c r="R722" s="5">
        <v>3.74</v>
      </c>
      <c r="S722">
        <v>3.9370099999999999</v>
      </c>
      <c r="T722">
        <v>0.90551000000000004</v>
      </c>
      <c r="U722">
        <v>7.0078699999999996</v>
      </c>
      <c r="V722">
        <v>1.4460000000000001E-2</v>
      </c>
      <c r="W722">
        <v>0.14000000000000001</v>
      </c>
      <c r="X722" s="2" t="s">
        <v>3485</v>
      </c>
      <c r="Y722" s="1" t="s">
        <v>3486</v>
      </c>
      <c r="Z722" s="3" t="s">
        <v>3487</v>
      </c>
      <c r="AA722">
        <v>32</v>
      </c>
      <c r="AB722" s="1" t="s">
        <v>626</v>
      </c>
      <c r="AC722" t="s">
        <v>38</v>
      </c>
    </row>
    <row r="723" spans="1:29" x14ac:dyDescent="0.25">
      <c r="A723" s="1" t="s">
        <v>3488</v>
      </c>
      <c r="B723" t="s">
        <v>3489</v>
      </c>
      <c r="C723" t="s">
        <v>3484</v>
      </c>
      <c r="D723" t="str">
        <f>HYPERLINK("http://image.bazic.com/3442.jpg","CLICK HERE")</f>
        <v>CLICK HERE</v>
      </c>
      <c r="E723" s="6">
        <v>2.99</v>
      </c>
      <c r="F723" s="7">
        <v>0.89</v>
      </c>
      <c r="G723" s="4">
        <v>144</v>
      </c>
      <c r="H723" s="5">
        <v>24</v>
      </c>
      <c r="I723">
        <v>20.5</v>
      </c>
      <c r="J723">
        <v>14.75</v>
      </c>
      <c r="K723">
        <v>14.5</v>
      </c>
      <c r="L723">
        <v>2.53729</v>
      </c>
      <c r="M723">
        <v>26.46</v>
      </c>
      <c r="N723" s="4">
        <v>13.75</v>
      </c>
      <c r="O723">
        <v>10</v>
      </c>
      <c r="P723">
        <v>4.5</v>
      </c>
      <c r="Q723">
        <v>0.35807</v>
      </c>
      <c r="R723" s="5">
        <v>4.1399999999999997</v>
      </c>
      <c r="S723">
        <v>3.5039400000000001</v>
      </c>
      <c r="T723">
        <v>1.29921</v>
      </c>
      <c r="U723">
        <v>6.7716500000000002</v>
      </c>
      <c r="V723">
        <v>1.7840000000000002E-2</v>
      </c>
      <c r="W723">
        <v>0.16</v>
      </c>
      <c r="X723" s="2" t="s">
        <v>3490</v>
      </c>
      <c r="Y723" s="1" t="s">
        <v>3491</v>
      </c>
      <c r="Z723" s="3" t="s">
        <v>3492</v>
      </c>
      <c r="AA723">
        <v>20</v>
      </c>
      <c r="AB723" s="1" t="s">
        <v>626</v>
      </c>
      <c r="AC723" t="s">
        <v>38</v>
      </c>
    </row>
    <row r="724" spans="1:29" x14ac:dyDescent="0.25">
      <c r="A724" s="1" t="s">
        <v>3493</v>
      </c>
      <c r="B724" t="s">
        <v>3494</v>
      </c>
      <c r="C724" t="s">
        <v>3484</v>
      </c>
      <c r="D724" t="str">
        <f>HYPERLINK("http://image.bazic.com/3445.jpg","CLICK HERE")</f>
        <v>CLICK HERE</v>
      </c>
      <c r="E724" s="6">
        <v>2.99</v>
      </c>
      <c r="F724" s="7">
        <v>1.05</v>
      </c>
      <c r="G724" s="4">
        <v>144</v>
      </c>
      <c r="H724" s="5">
        <v>12</v>
      </c>
      <c r="I724">
        <v>17</v>
      </c>
      <c r="J724">
        <v>13.25</v>
      </c>
      <c r="K724">
        <v>8</v>
      </c>
      <c r="L724">
        <v>1.0428299999999999</v>
      </c>
      <c r="M724">
        <v>25.48</v>
      </c>
      <c r="N724" s="4">
        <v>8</v>
      </c>
      <c r="O724">
        <v>6</v>
      </c>
      <c r="P724">
        <v>2.25</v>
      </c>
      <c r="Q724">
        <v>6.25E-2</v>
      </c>
      <c r="R724" s="5">
        <v>2.04</v>
      </c>
      <c r="S724">
        <v>1.92913</v>
      </c>
      <c r="T724">
        <v>2.1653500000000001</v>
      </c>
      <c r="U724">
        <v>1.92913</v>
      </c>
      <c r="V724">
        <v>4.6600000000000001E-3</v>
      </c>
      <c r="W724">
        <v>0.16</v>
      </c>
      <c r="X724" s="2" t="s">
        <v>3495</v>
      </c>
      <c r="Y724" s="1" t="s">
        <v>3496</v>
      </c>
      <c r="Z724" s="3" t="s">
        <v>3497</v>
      </c>
      <c r="AA724">
        <v>48</v>
      </c>
      <c r="AB724" s="1" t="s">
        <v>626</v>
      </c>
      <c r="AC724" t="s">
        <v>38</v>
      </c>
    </row>
    <row r="725" spans="1:29" x14ac:dyDescent="0.25">
      <c r="A725" s="1" t="s">
        <v>3498</v>
      </c>
      <c r="B725" t="s">
        <v>3499</v>
      </c>
      <c r="C725" t="s">
        <v>3484</v>
      </c>
      <c r="D725" t="str">
        <f>HYPERLINK("http://image.bazic.com/3446.jpg","CLICK HERE")</f>
        <v>CLICK HERE</v>
      </c>
      <c r="E725" s="6">
        <v>2.99</v>
      </c>
      <c r="F725" s="7">
        <v>1.1499999999999999</v>
      </c>
      <c r="G725" s="4">
        <v>144</v>
      </c>
      <c r="H725" s="5">
        <v>12</v>
      </c>
      <c r="I725">
        <v>17</v>
      </c>
      <c r="J725">
        <v>13.25</v>
      </c>
      <c r="K725">
        <v>8</v>
      </c>
      <c r="L725">
        <v>1.0428299999999999</v>
      </c>
      <c r="M725">
        <v>25.86</v>
      </c>
      <c r="N725" s="4">
        <v>8</v>
      </c>
      <c r="O725">
        <v>6</v>
      </c>
      <c r="P725">
        <v>2.25</v>
      </c>
      <c r="Q725">
        <v>6.25E-2</v>
      </c>
      <c r="R725" s="5">
        <v>2.06</v>
      </c>
      <c r="S725">
        <v>1.92913</v>
      </c>
      <c r="T725">
        <v>2.1653500000000001</v>
      </c>
      <c r="U725">
        <v>1.92913</v>
      </c>
      <c r="V725">
        <v>4.6600000000000001E-3</v>
      </c>
      <c r="W725">
        <v>0.16</v>
      </c>
      <c r="X725" s="2" t="s">
        <v>3500</v>
      </c>
      <c r="Y725" s="1" t="s">
        <v>3501</v>
      </c>
      <c r="Z725" s="3" t="s">
        <v>3502</v>
      </c>
      <c r="AA725">
        <v>48</v>
      </c>
      <c r="AB725" s="1" t="s">
        <v>626</v>
      </c>
      <c r="AC725" t="s">
        <v>38</v>
      </c>
    </row>
    <row r="726" spans="1:29" x14ac:dyDescent="0.25">
      <c r="A726" s="1" t="s">
        <v>3503</v>
      </c>
      <c r="B726" t="s">
        <v>3504</v>
      </c>
      <c r="C726" t="s">
        <v>3484</v>
      </c>
      <c r="D726" t="str">
        <f>HYPERLINK("http://image.bazic.com/3449.jpg","CLICK HERE")</f>
        <v>CLICK HERE</v>
      </c>
      <c r="E726" s="6">
        <v>2.99</v>
      </c>
      <c r="F726" s="7">
        <v>1.05</v>
      </c>
      <c r="G726" s="4">
        <v>144</v>
      </c>
      <c r="H726" s="5">
        <v>12</v>
      </c>
      <c r="I726">
        <v>17</v>
      </c>
      <c r="J726">
        <v>13</v>
      </c>
      <c r="K726">
        <v>8</v>
      </c>
      <c r="L726">
        <v>1.02315</v>
      </c>
      <c r="M726">
        <v>25.82</v>
      </c>
      <c r="N726" s="4">
        <v>8</v>
      </c>
      <c r="O726">
        <v>6</v>
      </c>
      <c r="P726">
        <v>2.25</v>
      </c>
      <c r="Q726">
        <v>6.25E-2</v>
      </c>
      <c r="R726" s="5">
        <v>2.06</v>
      </c>
      <c r="S726">
        <v>1.92913</v>
      </c>
      <c r="T726">
        <v>1.92913</v>
      </c>
      <c r="U726">
        <v>2.1653500000000001</v>
      </c>
      <c r="V726">
        <v>4.6600000000000001E-3</v>
      </c>
      <c r="W726">
        <v>0.16</v>
      </c>
      <c r="X726" s="2" t="s">
        <v>3505</v>
      </c>
      <c r="Y726" s="1" t="s">
        <v>3506</v>
      </c>
      <c r="Z726" s="3" t="s">
        <v>3507</v>
      </c>
      <c r="AA726">
        <v>48</v>
      </c>
      <c r="AB726" s="1" t="s">
        <v>626</v>
      </c>
      <c r="AC726" t="s">
        <v>38</v>
      </c>
    </row>
    <row r="727" spans="1:29" x14ac:dyDescent="0.25">
      <c r="A727" s="1" t="s">
        <v>3508</v>
      </c>
      <c r="B727" t="s">
        <v>3509</v>
      </c>
      <c r="C727" t="s">
        <v>3484</v>
      </c>
      <c r="D727" t="str">
        <f>HYPERLINK("http://image.bazic.com/3450.jpg","CLICK HERE")</f>
        <v>CLICK HERE</v>
      </c>
      <c r="E727" s="6">
        <v>2.99</v>
      </c>
      <c r="F727" s="7">
        <v>1.05</v>
      </c>
      <c r="G727" s="4">
        <v>36</v>
      </c>
      <c r="I727">
        <v>10.25</v>
      </c>
      <c r="J727">
        <v>11</v>
      </c>
      <c r="K727">
        <v>6</v>
      </c>
      <c r="L727">
        <v>0.39149</v>
      </c>
      <c r="M727">
        <v>11.62</v>
      </c>
      <c r="S727">
        <v>1.625</v>
      </c>
      <c r="T727">
        <v>1.625</v>
      </c>
      <c r="U727">
        <v>0.25</v>
      </c>
      <c r="V727">
        <v>3.8000000000000002E-4</v>
      </c>
      <c r="W727">
        <v>0.30599999999999999</v>
      </c>
      <c r="X727" s="2" t="s">
        <v>3510</v>
      </c>
      <c r="Z727" s="3" t="s">
        <v>3511</v>
      </c>
      <c r="AA727">
        <v>96</v>
      </c>
      <c r="AB727" s="1" t="s">
        <v>1643</v>
      </c>
      <c r="AC727" t="s">
        <v>38</v>
      </c>
    </row>
    <row r="728" spans="1:29" x14ac:dyDescent="0.25">
      <c r="A728" s="1" t="s">
        <v>3512</v>
      </c>
      <c r="B728" t="s">
        <v>3513</v>
      </c>
      <c r="C728" t="s">
        <v>3484</v>
      </c>
      <c r="D728" t="str">
        <f>HYPERLINK("http://image.bazic.com/3451.jpg","CLICK HERE")</f>
        <v>CLICK HERE</v>
      </c>
      <c r="E728" s="6">
        <v>2.99</v>
      </c>
      <c r="F728" s="7">
        <v>1.5</v>
      </c>
      <c r="G728" s="4">
        <v>24</v>
      </c>
      <c r="I728">
        <v>11</v>
      </c>
      <c r="J728">
        <v>9.75</v>
      </c>
      <c r="K728">
        <v>7.5</v>
      </c>
      <c r="L728">
        <v>0.46550000000000002</v>
      </c>
      <c r="M728">
        <v>12.01</v>
      </c>
      <c r="S728">
        <v>2.75</v>
      </c>
      <c r="T728">
        <v>1.25</v>
      </c>
      <c r="U728">
        <v>6.625</v>
      </c>
      <c r="V728">
        <v>1.3180000000000001E-2</v>
      </c>
      <c r="W728">
        <v>0.46500000000000002</v>
      </c>
      <c r="X728" s="2" t="s">
        <v>3514</v>
      </c>
      <c r="Z728" s="3" t="s">
        <v>3515</v>
      </c>
      <c r="AA728">
        <v>128</v>
      </c>
      <c r="AB728" s="1" t="s">
        <v>1643</v>
      </c>
      <c r="AC728" t="s">
        <v>38</v>
      </c>
    </row>
    <row r="729" spans="1:29" x14ac:dyDescent="0.25">
      <c r="A729" s="1" t="s">
        <v>3516</v>
      </c>
      <c r="B729" t="s">
        <v>3517</v>
      </c>
      <c r="C729" t="s">
        <v>3484</v>
      </c>
      <c r="D729" t="str">
        <f>HYPERLINK("http://image.bazic.com/3459-A.jpg","CLICK HERE")</f>
        <v>CLICK HERE</v>
      </c>
      <c r="E729" s="6">
        <v>2.99</v>
      </c>
      <c r="F729" s="7">
        <v>1.5</v>
      </c>
      <c r="G729" s="4">
        <v>24</v>
      </c>
      <c r="I729">
        <v>11</v>
      </c>
      <c r="J729">
        <v>9.75</v>
      </c>
      <c r="K729">
        <v>7.25</v>
      </c>
      <c r="L729">
        <v>0.44997999999999999</v>
      </c>
      <c r="M729">
        <v>12.04</v>
      </c>
      <c r="S729">
        <v>2.75</v>
      </c>
      <c r="T729">
        <v>1.25</v>
      </c>
      <c r="U729">
        <v>6.5</v>
      </c>
      <c r="V729">
        <v>1.2930000000000001E-2</v>
      </c>
      <c r="W729">
        <v>0.46875</v>
      </c>
      <c r="X729" s="2" t="s">
        <v>3518</v>
      </c>
      <c r="Z729" s="3" t="s">
        <v>3519</v>
      </c>
      <c r="AA729">
        <v>120</v>
      </c>
      <c r="AB729" s="1" t="s">
        <v>1643</v>
      </c>
      <c r="AC729" t="s">
        <v>38</v>
      </c>
    </row>
    <row r="730" spans="1:29" x14ac:dyDescent="0.25">
      <c r="A730" s="1" t="s">
        <v>3520</v>
      </c>
      <c r="B730" t="s">
        <v>3521</v>
      </c>
      <c r="C730" t="s">
        <v>3484</v>
      </c>
      <c r="D730" t="str">
        <f>HYPERLINK("http://image.bazic.com/3465_A_PDQ_side.jpg","CLICK HERE")</f>
        <v>CLICK HERE</v>
      </c>
      <c r="E730" s="6">
        <v>2.99</v>
      </c>
      <c r="F730" s="7">
        <v>1.5</v>
      </c>
      <c r="G730" s="4">
        <v>24</v>
      </c>
      <c r="I730">
        <v>11</v>
      </c>
      <c r="J730">
        <v>9.75</v>
      </c>
      <c r="K730">
        <v>7.25</v>
      </c>
      <c r="L730">
        <v>0.44997999999999999</v>
      </c>
      <c r="M730">
        <v>12.06</v>
      </c>
      <c r="S730">
        <v>2.75</v>
      </c>
      <c r="T730">
        <v>1.25</v>
      </c>
      <c r="U730">
        <v>6.625</v>
      </c>
      <c r="V730">
        <v>1.3180000000000001E-2</v>
      </c>
      <c r="W730">
        <v>0.46500000000000002</v>
      </c>
      <c r="X730" s="2" t="s">
        <v>3522</v>
      </c>
      <c r="Z730" s="3" t="s">
        <v>3523</v>
      </c>
      <c r="AA730">
        <v>120</v>
      </c>
      <c r="AB730" s="1" t="s">
        <v>1643</v>
      </c>
      <c r="AC730" t="s">
        <v>38</v>
      </c>
    </row>
    <row r="731" spans="1:29" x14ac:dyDescent="0.25">
      <c r="A731" s="1" t="s">
        <v>3524</v>
      </c>
      <c r="B731" t="s">
        <v>3525</v>
      </c>
      <c r="C731" t="s">
        <v>3484</v>
      </c>
      <c r="D731" t="str">
        <f>HYPERLINK("http://image.bazic.com/3467.jpg","CLICK HERE")</f>
        <v>CLICK HERE</v>
      </c>
      <c r="E731" s="6">
        <v>2.99</v>
      </c>
      <c r="F731" s="7">
        <v>1.5</v>
      </c>
      <c r="G731" s="4">
        <v>72</v>
      </c>
      <c r="H731" s="5">
        <v>24</v>
      </c>
      <c r="I731">
        <v>13.5</v>
      </c>
      <c r="J731">
        <v>13.25</v>
      </c>
      <c r="K731">
        <v>12</v>
      </c>
      <c r="L731">
        <v>1.2421899999999999</v>
      </c>
      <c r="M731">
        <v>30.58</v>
      </c>
      <c r="N731" s="4">
        <v>12.5</v>
      </c>
      <c r="O731">
        <v>12.75</v>
      </c>
      <c r="P731">
        <v>3.5</v>
      </c>
      <c r="Q731">
        <v>0.32280999999999999</v>
      </c>
      <c r="R731" s="5">
        <v>9.82</v>
      </c>
      <c r="S731">
        <v>6.0236200000000002</v>
      </c>
      <c r="T731">
        <v>1.0629900000000001</v>
      </c>
      <c r="U731">
        <v>4.2913399999999999</v>
      </c>
      <c r="V731">
        <v>1.5900000000000001E-2</v>
      </c>
      <c r="W731">
        <v>0.39374999999999999</v>
      </c>
      <c r="X731" s="2" t="s">
        <v>3526</v>
      </c>
      <c r="Y731" s="1" t="s">
        <v>3527</v>
      </c>
      <c r="Z731" s="3" t="s">
        <v>3528</v>
      </c>
      <c r="AA731">
        <v>36</v>
      </c>
      <c r="AB731" s="1" t="s">
        <v>1643</v>
      </c>
      <c r="AC731" t="s">
        <v>38</v>
      </c>
    </row>
    <row r="732" spans="1:29" x14ac:dyDescent="0.25">
      <c r="A732" s="1" t="s">
        <v>3529</v>
      </c>
      <c r="B732" t="s">
        <v>3530</v>
      </c>
      <c r="C732" t="s">
        <v>3484</v>
      </c>
      <c r="D732" t="str">
        <f>HYPERLINK("http://image.bazic.com/3471.jpg","CLICK HERE")</f>
        <v>CLICK HERE</v>
      </c>
      <c r="E732" s="6">
        <v>3.99</v>
      </c>
      <c r="F732" s="7">
        <v>1.2</v>
      </c>
      <c r="G732" s="4">
        <v>72</v>
      </c>
      <c r="H732" s="5">
        <v>24</v>
      </c>
      <c r="I732">
        <v>13</v>
      </c>
      <c r="J732">
        <v>11.25</v>
      </c>
      <c r="K732">
        <v>11.25</v>
      </c>
      <c r="L732">
        <v>0.95215000000000005</v>
      </c>
      <c r="M732">
        <v>20.239999999999998</v>
      </c>
      <c r="N732" s="4">
        <v>12.25</v>
      </c>
      <c r="O732">
        <v>11</v>
      </c>
      <c r="P732">
        <v>3.5</v>
      </c>
      <c r="Q732">
        <v>0.27293000000000001</v>
      </c>
      <c r="R732" s="5">
        <v>6.44</v>
      </c>
      <c r="S732">
        <v>3</v>
      </c>
      <c r="T732">
        <v>1</v>
      </c>
      <c r="U732">
        <v>5.125</v>
      </c>
      <c r="V732">
        <v>8.8999999999999999E-3</v>
      </c>
      <c r="W732">
        <v>0.24</v>
      </c>
      <c r="X732" s="2" t="s">
        <v>3531</v>
      </c>
      <c r="Y732" s="1" t="s">
        <v>3532</v>
      </c>
      <c r="Z732" s="3" t="s">
        <v>3533</v>
      </c>
      <c r="AA732">
        <v>72</v>
      </c>
      <c r="AB732" s="1" t="s">
        <v>626</v>
      </c>
      <c r="AC732" t="s">
        <v>38</v>
      </c>
    </row>
    <row r="733" spans="1:29" x14ac:dyDescent="0.25">
      <c r="A733" s="1" t="s">
        <v>3534</v>
      </c>
      <c r="B733" t="s">
        <v>3535</v>
      </c>
      <c r="C733" t="s">
        <v>3484</v>
      </c>
      <c r="D733" t="str">
        <f>HYPERLINK("http://image.bazic.com/3482.jpg","CLICK HERE")</f>
        <v>CLICK HERE</v>
      </c>
      <c r="E733" s="6">
        <v>2.99</v>
      </c>
      <c r="F733" s="7">
        <v>0.99</v>
      </c>
      <c r="G733" s="4">
        <v>144</v>
      </c>
      <c r="H733" s="5">
        <v>24</v>
      </c>
      <c r="I733">
        <v>20.75</v>
      </c>
      <c r="J733">
        <v>17</v>
      </c>
      <c r="K733">
        <v>12</v>
      </c>
      <c r="L733">
        <v>2.4496500000000001</v>
      </c>
      <c r="M733">
        <v>24.32</v>
      </c>
      <c r="N733" s="4">
        <v>16</v>
      </c>
      <c r="O733">
        <v>10</v>
      </c>
      <c r="P733">
        <v>3.75</v>
      </c>
      <c r="Q733">
        <v>0.34721999999999997</v>
      </c>
      <c r="R733" s="5">
        <v>3.74</v>
      </c>
      <c r="S733">
        <v>4</v>
      </c>
      <c r="T733">
        <v>1</v>
      </c>
      <c r="U733">
        <v>7</v>
      </c>
      <c r="V733">
        <v>1.6199999999999999E-2</v>
      </c>
      <c r="W733">
        <v>0.14000000000000001</v>
      </c>
      <c r="X733" s="2" t="s">
        <v>3536</v>
      </c>
      <c r="Y733" s="1" t="s">
        <v>3537</v>
      </c>
      <c r="Z733" s="3" t="s">
        <v>3538</v>
      </c>
      <c r="AA733">
        <v>24</v>
      </c>
      <c r="AB733" s="1" t="s">
        <v>626</v>
      </c>
      <c r="AC733" t="s">
        <v>38</v>
      </c>
    </row>
    <row r="734" spans="1:29" x14ac:dyDescent="0.25">
      <c r="A734" s="1" t="s">
        <v>3539</v>
      </c>
      <c r="B734" t="s">
        <v>3540</v>
      </c>
      <c r="C734" t="s">
        <v>3484</v>
      </c>
      <c r="D734" t="str">
        <f>HYPERLINK("http://image.bazic.com/3483.jpg","CLICK HERE")</f>
        <v>CLICK HERE</v>
      </c>
      <c r="E734" s="6">
        <v>2.99</v>
      </c>
      <c r="F734" s="7">
        <v>0.99</v>
      </c>
      <c r="G734" s="4">
        <v>144</v>
      </c>
      <c r="H734" s="5">
        <v>24</v>
      </c>
      <c r="I734">
        <v>20.5</v>
      </c>
      <c r="J734">
        <v>14.75</v>
      </c>
      <c r="K734">
        <v>14.75</v>
      </c>
      <c r="L734">
        <v>2.5810399999999998</v>
      </c>
      <c r="M734">
        <v>26.3</v>
      </c>
      <c r="N734" s="4">
        <v>13.5</v>
      </c>
      <c r="O734">
        <v>10</v>
      </c>
      <c r="P734">
        <v>4.5</v>
      </c>
      <c r="Q734">
        <v>0.35155999999999998</v>
      </c>
      <c r="R734" s="5">
        <v>4.08</v>
      </c>
      <c r="S734">
        <v>3.5</v>
      </c>
      <c r="T734">
        <v>1.5</v>
      </c>
      <c r="U734">
        <v>6.75</v>
      </c>
      <c r="V734">
        <v>2.051E-2</v>
      </c>
      <c r="W734">
        <v>0.157</v>
      </c>
      <c r="X734" s="2" t="s">
        <v>3541</v>
      </c>
      <c r="Y734" s="1" t="s">
        <v>3542</v>
      </c>
      <c r="Z734" s="3" t="s">
        <v>3543</v>
      </c>
      <c r="AA734">
        <v>24</v>
      </c>
      <c r="AB734" s="1" t="s">
        <v>626</v>
      </c>
      <c r="AC734" t="s">
        <v>38</v>
      </c>
    </row>
    <row r="735" spans="1:29" x14ac:dyDescent="0.25">
      <c r="A735" s="1" t="s">
        <v>3544</v>
      </c>
      <c r="B735" t="s">
        <v>3545</v>
      </c>
      <c r="C735" t="s">
        <v>3484</v>
      </c>
      <c r="D735" t="str">
        <f>HYPERLINK("http://image.bazic.com/3490.jpg","CLICK HERE")</f>
        <v>CLICK HERE</v>
      </c>
      <c r="E735" s="6">
        <v>14.99</v>
      </c>
      <c r="F735" s="7">
        <v>7.35</v>
      </c>
      <c r="G735" s="4">
        <v>12</v>
      </c>
      <c r="I735">
        <v>13.25</v>
      </c>
      <c r="J735">
        <v>10</v>
      </c>
      <c r="K735">
        <v>7</v>
      </c>
      <c r="L735">
        <v>0.53674999999999995</v>
      </c>
      <c r="M735">
        <v>14.2</v>
      </c>
      <c r="S735">
        <v>3.125</v>
      </c>
      <c r="T735">
        <v>3.125</v>
      </c>
      <c r="U735">
        <v>6.25</v>
      </c>
      <c r="V735">
        <v>3.5319999999999997E-2</v>
      </c>
      <c r="W735">
        <v>1.1200000000000001</v>
      </c>
      <c r="X735" s="2" t="s">
        <v>3546</v>
      </c>
      <c r="Z735" s="3" t="s">
        <v>3547</v>
      </c>
      <c r="AA735">
        <v>98</v>
      </c>
      <c r="AB735" s="1" t="s">
        <v>626</v>
      </c>
      <c r="AC735" t="s">
        <v>38</v>
      </c>
    </row>
    <row r="736" spans="1:29" x14ac:dyDescent="0.25">
      <c r="A736" s="1" t="s">
        <v>3548</v>
      </c>
      <c r="B736" t="s">
        <v>3549</v>
      </c>
      <c r="C736" t="s">
        <v>3484</v>
      </c>
      <c r="D736" t="str">
        <f>HYPERLINK("http://image.bazic.com/3491.jpg","CLICK HERE")</f>
        <v>CLICK HERE</v>
      </c>
      <c r="E736" s="6">
        <v>14.99</v>
      </c>
      <c r="F736" s="7">
        <v>7.35</v>
      </c>
      <c r="G736" s="4">
        <v>12</v>
      </c>
      <c r="I736">
        <v>13.25</v>
      </c>
      <c r="J736">
        <v>10</v>
      </c>
      <c r="K736">
        <v>7</v>
      </c>
      <c r="L736">
        <v>0.53674999999999995</v>
      </c>
      <c r="M736">
        <v>13.98</v>
      </c>
      <c r="S736">
        <v>3.125</v>
      </c>
      <c r="T736">
        <v>3.125</v>
      </c>
      <c r="U736">
        <v>6.25</v>
      </c>
      <c r="V736">
        <v>3.5319999999999997E-2</v>
      </c>
      <c r="W736">
        <v>1.1000000000000001</v>
      </c>
      <c r="X736" s="2" t="s">
        <v>3550</v>
      </c>
      <c r="Z736" s="3" t="s">
        <v>3551</v>
      </c>
      <c r="AA736">
        <v>98</v>
      </c>
      <c r="AB736" s="1" t="s">
        <v>626</v>
      </c>
      <c r="AC736" t="s">
        <v>38</v>
      </c>
    </row>
    <row r="737" spans="1:29" x14ac:dyDescent="0.25">
      <c r="A737" s="1" t="s">
        <v>3552</v>
      </c>
      <c r="B737" t="s">
        <v>3553</v>
      </c>
      <c r="C737" t="s">
        <v>3484</v>
      </c>
      <c r="D737" t="str">
        <f>HYPERLINK("http://image.bazic.com/3492.jpg","CLICK HERE")</f>
        <v>CLICK HERE</v>
      </c>
      <c r="E737" s="6">
        <v>14.99</v>
      </c>
      <c r="F737" s="7">
        <v>7.35</v>
      </c>
      <c r="G737" s="4">
        <v>12</v>
      </c>
      <c r="I737">
        <v>13.25</v>
      </c>
      <c r="J737">
        <v>10</v>
      </c>
      <c r="K737">
        <v>7</v>
      </c>
      <c r="L737">
        <v>0.53674999999999995</v>
      </c>
      <c r="M737">
        <v>14.14</v>
      </c>
      <c r="S737">
        <v>3.125</v>
      </c>
      <c r="T737">
        <v>3.125</v>
      </c>
      <c r="U737">
        <v>6.25</v>
      </c>
      <c r="V737">
        <v>3.5319999999999997E-2</v>
      </c>
      <c r="W737">
        <v>1.1200000000000001</v>
      </c>
      <c r="X737" s="2" t="s">
        <v>3554</v>
      </c>
      <c r="Z737" s="3" t="s">
        <v>3555</v>
      </c>
      <c r="AA737">
        <v>98</v>
      </c>
      <c r="AB737" s="1" t="s">
        <v>626</v>
      </c>
      <c r="AC737" t="s">
        <v>38</v>
      </c>
    </row>
    <row r="738" spans="1:29" x14ac:dyDescent="0.25">
      <c r="A738" s="1" t="s">
        <v>3556</v>
      </c>
      <c r="B738" t="s">
        <v>3557</v>
      </c>
      <c r="C738" t="s">
        <v>3484</v>
      </c>
      <c r="D738" t="str">
        <f>HYPERLINK("http://image.bazic.com/3493.jpg","CLICK HERE")</f>
        <v>CLICK HERE</v>
      </c>
      <c r="E738" s="6">
        <v>14.99</v>
      </c>
      <c r="F738" s="7">
        <v>7.35</v>
      </c>
      <c r="G738" s="4">
        <v>12</v>
      </c>
      <c r="I738">
        <v>13.25</v>
      </c>
      <c r="J738">
        <v>10</v>
      </c>
      <c r="K738">
        <v>7</v>
      </c>
      <c r="L738">
        <v>0.53674999999999995</v>
      </c>
      <c r="M738">
        <v>13.88</v>
      </c>
      <c r="S738">
        <v>3.125</v>
      </c>
      <c r="T738">
        <v>3.125</v>
      </c>
      <c r="U738">
        <v>6.25</v>
      </c>
      <c r="V738">
        <v>3.5319999999999997E-2</v>
      </c>
      <c r="W738">
        <v>1.1200000000000001</v>
      </c>
      <c r="X738" s="2" t="s">
        <v>3558</v>
      </c>
      <c r="Z738" s="3" t="s">
        <v>3559</v>
      </c>
      <c r="AA738">
        <v>98</v>
      </c>
      <c r="AB738" s="1" t="s">
        <v>626</v>
      </c>
      <c r="AC738" t="s">
        <v>38</v>
      </c>
    </row>
    <row r="739" spans="1:29" x14ac:dyDescent="0.25">
      <c r="A739" s="1" t="s">
        <v>3560</v>
      </c>
      <c r="B739" t="s">
        <v>3561</v>
      </c>
      <c r="C739" t="s">
        <v>3484</v>
      </c>
      <c r="D739" t="str">
        <f>HYPERLINK("http://image.bazic.com/3494.jpg","CLICK HERE")</f>
        <v>CLICK HERE</v>
      </c>
      <c r="E739" s="6">
        <v>14.99</v>
      </c>
      <c r="F739" s="7">
        <v>7.35</v>
      </c>
      <c r="G739" s="4">
        <v>12</v>
      </c>
      <c r="I739">
        <v>13.25</v>
      </c>
      <c r="J739">
        <v>10</v>
      </c>
      <c r="K739">
        <v>7</v>
      </c>
      <c r="L739">
        <v>0.53674999999999995</v>
      </c>
      <c r="M739">
        <v>14.18</v>
      </c>
      <c r="S739">
        <v>3.125</v>
      </c>
      <c r="T739">
        <v>3.125</v>
      </c>
      <c r="U739">
        <v>6.25</v>
      </c>
      <c r="V739">
        <v>3.5319999999999997E-2</v>
      </c>
      <c r="W739">
        <v>1.1200000000000001</v>
      </c>
      <c r="X739" s="2" t="s">
        <v>3562</v>
      </c>
      <c r="Z739" s="3" t="s">
        <v>3563</v>
      </c>
      <c r="AA739">
        <v>98</v>
      </c>
      <c r="AB739" s="1" t="s">
        <v>626</v>
      </c>
      <c r="AC739" t="s">
        <v>38</v>
      </c>
    </row>
    <row r="740" spans="1:29" x14ac:dyDescent="0.25">
      <c r="A740" s="1" t="s">
        <v>3564</v>
      </c>
      <c r="B740" t="s">
        <v>3565</v>
      </c>
      <c r="C740" t="s">
        <v>3484</v>
      </c>
      <c r="D740" t="str">
        <f>HYPERLINK("http://image.bazic.com/3495.jpg","CLICK HERE")</f>
        <v>CLICK HERE</v>
      </c>
      <c r="E740" s="6">
        <v>14.99</v>
      </c>
      <c r="F740" s="7">
        <v>7.35</v>
      </c>
      <c r="G740" s="4">
        <v>12</v>
      </c>
      <c r="I740">
        <v>13.25</v>
      </c>
      <c r="J740">
        <v>10</v>
      </c>
      <c r="K740">
        <v>7</v>
      </c>
      <c r="L740">
        <v>0.53674999999999995</v>
      </c>
      <c r="M740">
        <v>14.2</v>
      </c>
      <c r="S740">
        <v>3.125</v>
      </c>
      <c r="T740">
        <v>3.125</v>
      </c>
      <c r="U740">
        <v>6.25</v>
      </c>
      <c r="V740">
        <v>3.5319999999999997E-2</v>
      </c>
      <c r="W740">
        <v>1.1200000000000001</v>
      </c>
      <c r="X740" s="2" t="s">
        <v>3566</v>
      </c>
      <c r="Z740" s="3" t="s">
        <v>3567</v>
      </c>
      <c r="AA740">
        <v>98</v>
      </c>
      <c r="AB740" s="1" t="s">
        <v>626</v>
      </c>
      <c r="AC740" t="s">
        <v>38</v>
      </c>
    </row>
    <row r="741" spans="1:29" x14ac:dyDescent="0.25">
      <c r="A741" s="1" t="s">
        <v>3568</v>
      </c>
      <c r="B741" t="s">
        <v>3569</v>
      </c>
      <c r="C741" t="s">
        <v>3484</v>
      </c>
      <c r="D741" t="str">
        <f>HYPERLINK("http://image.bazic.com/3496.jpg","CLICK HERE")</f>
        <v>CLICK HERE</v>
      </c>
      <c r="E741" s="6">
        <v>14.99</v>
      </c>
      <c r="F741" s="7">
        <v>7.35</v>
      </c>
      <c r="G741" s="4">
        <v>12</v>
      </c>
      <c r="I741">
        <v>13.25</v>
      </c>
      <c r="J741">
        <v>10</v>
      </c>
      <c r="K741">
        <v>7</v>
      </c>
      <c r="L741">
        <v>0.53674999999999995</v>
      </c>
      <c r="M741">
        <v>14.06</v>
      </c>
      <c r="S741">
        <v>3.125</v>
      </c>
      <c r="T741">
        <v>3.125</v>
      </c>
      <c r="U741">
        <v>6.25</v>
      </c>
      <c r="V741">
        <v>3.5319999999999997E-2</v>
      </c>
      <c r="W741">
        <v>1.1000000000000001</v>
      </c>
      <c r="X741" s="2" t="s">
        <v>3570</v>
      </c>
      <c r="Z741" s="3" t="s">
        <v>3571</v>
      </c>
      <c r="AA741">
        <v>98</v>
      </c>
      <c r="AB741" s="1" t="s">
        <v>626</v>
      </c>
      <c r="AC741" t="s">
        <v>38</v>
      </c>
    </row>
    <row r="742" spans="1:29" x14ac:dyDescent="0.25">
      <c r="A742" s="1" t="s">
        <v>3572</v>
      </c>
      <c r="B742" t="s">
        <v>3573</v>
      </c>
      <c r="C742" t="s">
        <v>3484</v>
      </c>
      <c r="D742" t="str">
        <f>HYPERLINK("http://image.bazic.com/3497.jpg","CLICK HERE")</f>
        <v>CLICK HERE</v>
      </c>
      <c r="E742" s="6">
        <v>14.99</v>
      </c>
      <c r="F742" s="7">
        <v>7.35</v>
      </c>
      <c r="G742" s="4">
        <v>12</v>
      </c>
      <c r="I742">
        <v>13.25</v>
      </c>
      <c r="J742">
        <v>10</v>
      </c>
      <c r="K742">
        <v>7</v>
      </c>
      <c r="L742">
        <v>0.53674999999999995</v>
      </c>
      <c r="M742">
        <v>14.02</v>
      </c>
      <c r="S742">
        <v>3.125</v>
      </c>
      <c r="T742">
        <v>3.125</v>
      </c>
      <c r="U742">
        <v>6.25</v>
      </c>
      <c r="V742">
        <v>3.5319999999999997E-2</v>
      </c>
      <c r="W742">
        <v>1.1200000000000001</v>
      </c>
      <c r="X742" s="2" t="s">
        <v>3574</v>
      </c>
      <c r="Z742" s="3" t="s">
        <v>3575</v>
      </c>
      <c r="AA742">
        <v>98</v>
      </c>
      <c r="AB742" s="1" t="s">
        <v>626</v>
      </c>
      <c r="AC742" t="s">
        <v>38</v>
      </c>
    </row>
    <row r="743" spans="1:29" x14ac:dyDescent="0.25">
      <c r="A743" s="1" t="s">
        <v>3576</v>
      </c>
      <c r="B743" t="s">
        <v>3577</v>
      </c>
      <c r="C743" t="s">
        <v>29</v>
      </c>
      <c r="D743" t="str">
        <f>HYPERLINK("http://image.bazic.com/35019.jpg","CLICK HERE")</f>
        <v>CLICK HERE</v>
      </c>
      <c r="E743" s="6">
        <v>4.95</v>
      </c>
      <c r="F743" s="7">
        <v>1.05</v>
      </c>
      <c r="G743" s="4">
        <v>48</v>
      </c>
      <c r="I743">
        <v>15.75</v>
      </c>
      <c r="J743">
        <v>11.25</v>
      </c>
      <c r="K743">
        <v>5.25</v>
      </c>
      <c r="L743">
        <v>0.53832999999999998</v>
      </c>
      <c r="M743">
        <v>13.32</v>
      </c>
      <c r="S743">
        <v>7.75</v>
      </c>
      <c r="T743">
        <v>0.188</v>
      </c>
      <c r="U743">
        <v>10.75</v>
      </c>
      <c r="V743">
        <v>9.0600000000000003E-3</v>
      </c>
      <c r="W743">
        <v>0.28000000000000003</v>
      </c>
      <c r="X743" s="2" t="s">
        <v>3578</v>
      </c>
      <c r="Z743" s="3" t="s">
        <v>3579</v>
      </c>
      <c r="AA743">
        <v>100</v>
      </c>
      <c r="AB743" s="1" t="s">
        <v>198</v>
      </c>
      <c r="AC743" t="s">
        <v>38</v>
      </c>
    </row>
    <row r="744" spans="1:29" x14ac:dyDescent="0.25">
      <c r="A744" s="1" t="s">
        <v>3580</v>
      </c>
      <c r="B744" t="s">
        <v>3581</v>
      </c>
      <c r="C744" t="s">
        <v>617</v>
      </c>
      <c r="D744" t="str">
        <f>HYPERLINK("http://image.bazic.com/35102.jpg","CLICK HERE")</f>
        <v>CLICK HERE</v>
      </c>
      <c r="E744" s="6">
        <v>4.99</v>
      </c>
      <c r="F744" s="7">
        <v>1.2</v>
      </c>
      <c r="G744" s="4">
        <v>48</v>
      </c>
      <c r="I744">
        <v>15.5</v>
      </c>
      <c r="J744">
        <v>11.25</v>
      </c>
      <c r="K744">
        <v>5</v>
      </c>
      <c r="L744">
        <v>0.50456000000000001</v>
      </c>
      <c r="M744">
        <v>13.4</v>
      </c>
      <c r="S744">
        <v>7.75</v>
      </c>
      <c r="T744">
        <v>10.75</v>
      </c>
      <c r="U744">
        <v>0.25</v>
      </c>
      <c r="V744">
        <v>1.205E-2</v>
      </c>
      <c r="W744">
        <v>0.28000000000000003</v>
      </c>
      <c r="X744" s="2" t="s">
        <v>3582</v>
      </c>
      <c r="Z744" s="3" t="s">
        <v>3583</v>
      </c>
      <c r="AA744">
        <v>100</v>
      </c>
      <c r="AC744" t="s">
        <v>31</v>
      </c>
    </row>
    <row r="745" spans="1:29" x14ac:dyDescent="0.25">
      <c r="A745" s="1" t="s">
        <v>3584</v>
      </c>
      <c r="B745" t="s">
        <v>3585</v>
      </c>
      <c r="C745" t="s">
        <v>617</v>
      </c>
      <c r="D745" t="str">
        <f>HYPERLINK("http://image.bazic.com/35164.jpg","CLICK HERE")</f>
        <v>CLICK HERE</v>
      </c>
      <c r="E745" s="6">
        <v>4.99</v>
      </c>
      <c r="F745" s="7">
        <v>0.99</v>
      </c>
      <c r="G745" s="4">
        <v>24</v>
      </c>
      <c r="I745">
        <v>10.75</v>
      </c>
      <c r="J745">
        <v>8.75</v>
      </c>
      <c r="K745">
        <v>3.5</v>
      </c>
      <c r="L745">
        <v>0.19051999999999999</v>
      </c>
      <c r="M745">
        <v>4.32</v>
      </c>
      <c r="S745">
        <v>5.1968500000000004</v>
      </c>
      <c r="T745">
        <v>0.27559</v>
      </c>
      <c r="U745">
        <v>8.2677200000000006</v>
      </c>
      <c r="V745">
        <v>6.8500000000000002E-3</v>
      </c>
      <c r="W745">
        <v>0.16800000000000001</v>
      </c>
      <c r="X745" s="2" t="s">
        <v>3586</v>
      </c>
      <c r="Z745" s="3" t="s">
        <v>3587</v>
      </c>
      <c r="AA745">
        <v>180</v>
      </c>
      <c r="AB745" s="1" t="s">
        <v>30</v>
      </c>
      <c r="AC745" t="s">
        <v>31</v>
      </c>
    </row>
    <row r="746" spans="1:29" x14ac:dyDescent="0.25">
      <c r="A746" s="1" t="s">
        <v>3588</v>
      </c>
      <c r="B746" t="s">
        <v>3589</v>
      </c>
      <c r="C746" t="s">
        <v>617</v>
      </c>
      <c r="D746" t="str">
        <f>HYPERLINK("http://image.bazic.com/362.jpg","CLICK HERE")</f>
        <v>CLICK HERE</v>
      </c>
      <c r="E746" s="6">
        <v>4.95</v>
      </c>
      <c r="F746" s="7">
        <v>0.89</v>
      </c>
      <c r="G746" s="4">
        <v>24</v>
      </c>
      <c r="I746">
        <v>10.75</v>
      </c>
      <c r="J746">
        <v>8.75</v>
      </c>
      <c r="K746">
        <v>3.5</v>
      </c>
      <c r="L746">
        <v>0.19051999999999999</v>
      </c>
      <c r="M746">
        <v>4.32</v>
      </c>
      <c r="S746">
        <v>5.1968500000000004</v>
      </c>
      <c r="T746">
        <v>0.27559</v>
      </c>
      <c r="U746">
        <v>8.2677200000000006</v>
      </c>
      <c r="V746">
        <v>6.8500000000000002E-3</v>
      </c>
      <c r="W746">
        <v>0.16800000000000001</v>
      </c>
      <c r="X746" s="2" t="s">
        <v>3590</v>
      </c>
      <c r="Z746" s="3" t="s">
        <v>3591</v>
      </c>
      <c r="AA746">
        <v>180</v>
      </c>
      <c r="AB746" s="1" t="s">
        <v>30</v>
      </c>
      <c r="AC746" t="s">
        <v>31</v>
      </c>
    </row>
    <row r="747" spans="1:29" x14ac:dyDescent="0.25">
      <c r="A747" s="1" t="s">
        <v>3592</v>
      </c>
      <c r="B747" t="s">
        <v>3593</v>
      </c>
      <c r="C747" t="s">
        <v>617</v>
      </c>
      <c r="D747" t="str">
        <f>HYPERLINK("http://image.bazic.com/371.jpg","CLICK HERE")</f>
        <v>CLICK HERE</v>
      </c>
      <c r="E747" s="6">
        <v>3.95</v>
      </c>
      <c r="F747" s="7">
        <v>0.89</v>
      </c>
      <c r="G747" s="4">
        <v>24</v>
      </c>
      <c r="I747">
        <v>10.75</v>
      </c>
      <c r="J747">
        <v>8.5</v>
      </c>
      <c r="K747">
        <v>3.5</v>
      </c>
      <c r="L747">
        <v>0.18507999999999999</v>
      </c>
      <c r="M747">
        <v>4.3600000000000003</v>
      </c>
      <c r="S747">
        <v>5.1968500000000004</v>
      </c>
      <c r="T747">
        <v>0.27559</v>
      </c>
      <c r="U747">
        <v>8.2677200000000006</v>
      </c>
      <c r="V747">
        <v>6.8500000000000002E-3</v>
      </c>
      <c r="W747">
        <v>0.16</v>
      </c>
      <c r="X747" s="2" t="s">
        <v>3594</v>
      </c>
      <c r="Z747" s="3" t="s">
        <v>3595</v>
      </c>
      <c r="AA747">
        <v>180</v>
      </c>
      <c r="AB747" s="1" t="s">
        <v>30</v>
      </c>
      <c r="AC747" t="s">
        <v>31</v>
      </c>
    </row>
    <row r="748" spans="1:29" x14ac:dyDescent="0.25">
      <c r="A748" s="1" t="s">
        <v>3596</v>
      </c>
      <c r="B748" t="s">
        <v>3597</v>
      </c>
      <c r="C748" t="s">
        <v>617</v>
      </c>
      <c r="D748" t="str">
        <f>HYPERLINK("http://image.bazic.com/37200.jpg","CLICK HERE")</f>
        <v>CLICK HERE</v>
      </c>
      <c r="E748" s="6">
        <v>4.95</v>
      </c>
      <c r="F748" s="7">
        <v>1.05</v>
      </c>
      <c r="G748" s="4">
        <v>48</v>
      </c>
      <c r="I748">
        <v>15.75</v>
      </c>
      <c r="J748">
        <v>11</v>
      </c>
      <c r="K748">
        <v>5.25</v>
      </c>
      <c r="L748">
        <v>0.52637</v>
      </c>
      <c r="M748">
        <v>13.84</v>
      </c>
      <c r="S748">
        <v>7.75</v>
      </c>
      <c r="T748">
        <v>0.25</v>
      </c>
      <c r="U748">
        <v>10.75</v>
      </c>
      <c r="V748">
        <v>1.205E-2</v>
      </c>
      <c r="W748">
        <v>0.28000000000000003</v>
      </c>
      <c r="X748" s="2" t="s">
        <v>3598</v>
      </c>
      <c r="Z748" s="3" t="s">
        <v>3599</v>
      </c>
      <c r="AA748">
        <v>100</v>
      </c>
      <c r="AB748" s="1" t="s">
        <v>30</v>
      </c>
      <c r="AC748" t="s">
        <v>31</v>
      </c>
    </row>
    <row r="749" spans="1:29" x14ac:dyDescent="0.25">
      <c r="A749" s="1" t="s">
        <v>3600</v>
      </c>
      <c r="B749" t="s">
        <v>3601</v>
      </c>
      <c r="C749" t="s">
        <v>617</v>
      </c>
      <c r="D749" t="str">
        <f>HYPERLINK("http://image.bazic.com/375.jpg","CLICK HERE")</f>
        <v>CLICK HERE</v>
      </c>
      <c r="E749" s="6">
        <v>4.95</v>
      </c>
      <c r="F749" s="7">
        <v>0.89</v>
      </c>
      <c r="G749" s="4">
        <v>24</v>
      </c>
      <c r="I749">
        <v>10.75</v>
      </c>
      <c r="J749">
        <v>8.5</v>
      </c>
      <c r="K749">
        <v>3.5</v>
      </c>
      <c r="L749">
        <v>0.18507999999999999</v>
      </c>
      <c r="M749">
        <v>5.6</v>
      </c>
      <c r="S749">
        <v>5.2560000000000002</v>
      </c>
      <c r="T749">
        <v>0.27600000000000002</v>
      </c>
      <c r="U749">
        <v>8.2279999999999998</v>
      </c>
      <c r="V749">
        <v>6.9100000000000003E-3</v>
      </c>
      <c r="W749">
        <v>0.16</v>
      </c>
      <c r="X749" s="2" t="s">
        <v>3602</v>
      </c>
      <c r="Z749" s="3" t="s">
        <v>3603</v>
      </c>
      <c r="AA749">
        <v>180</v>
      </c>
      <c r="AB749" s="1" t="s">
        <v>30</v>
      </c>
      <c r="AC749" t="s">
        <v>847</v>
      </c>
    </row>
    <row r="750" spans="1:29" x14ac:dyDescent="0.25">
      <c r="A750" s="1" t="s">
        <v>3604</v>
      </c>
      <c r="B750" t="s">
        <v>3605</v>
      </c>
      <c r="C750" t="s">
        <v>617</v>
      </c>
      <c r="D750" t="str">
        <f>HYPERLINK("http://image.bazic.com/37600.jpg","CLICK HERE")</f>
        <v>CLICK HERE</v>
      </c>
      <c r="E750" s="6">
        <v>4.95</v>
      </c>
      <c r="F750" s="7">
        <v>1.05</v>
      </c>
      <c r="G750" s="4">
        <v>48</v>
      </c>
      <c r="I750">
        <v>15.75</v>
      </c>
      <c r="J750">
        <v>11</v>
      </c>
      <c r="K750">
        <v>5</v>
      </c>
      <c r="L750">
        <v>0.50129999999999997</v>
      </c>
      <c r="M750">
        <v>13.72</v>
      </c>
      <c r="S750">
        <v>7.75</v>
      </c>
      <c r="T750">
        <v>0.25</v>
      </c>
      <c r="U750">
        <v>10.75</v>
      </c>
      <c r="V750">
        <v>1.205E-2</v>
      </c>
      <c r="W750">
        <v>0.32500000000000001</v>
      </c>
      <c r="X750" s="2" t="s">
        <v>3606</v>
      </c>
      <c r="Z750" s="3" t="s">
        <v>3607</v>
      </c>
      <c r="AA750">
        <v>100</v>
      </c>
      <c r="AB750" s="1" t="s">
        <v>30</v>
      </c>
      <c r="AC750" t="s">
        <v>31</v>
      </c>
    </row>
    <row r="751" spans="1:29" x14ac:dyDescent="0.25">
      <c r="A751" s="1" t="s">
        <v>3608</v>
      </c>
      <c r="B751" t="s">
        <v>3609</v>
      </c>
      <c r="C751" t="s">
        <v>3610</v>
      </c>
      <c r="D751" t="str">
        <f>HYPERLINK("http://image.bazic.com/3801.jpg","CLICK HERE")</f>
        <v>CLICK HERE</v>
      </c>
      <c r="E751" s="6">
        <v>1.99</v>
      </c>
      <c r="F751" s="7">
        <v>0.75</v>
      </c>
      <c r="G751" s="4">
        <v>144</v>
      </c>
      <c r="H751" s="5">
        <v>24</v>
      </c>
      <c r="I751">
        <v>11</v>
      </c>
      <c r="J751">
        <v>6</v>
      </c>
      <c r="K751">
        <v>10.5</v>
      </c>
      <c r="L751">
        <v>0.40104000000000001</v>
      </c>
      <c r="M751">
        <v>12.02</v>
      </c>
      <c r="N751" s="4">
        <v>5.25</v>
      </c>
      <c r="O751">
        <v>3.5</v>
      </c>
      <c r="P751">
        <v>5</v>
      </c>
      <c r="Q751">
        <v>5.3170000000000002E-2</v>
      </c>
      <c r="R751" s="5">
        <v>1.9</v>
      </c>
      <c r="S751">
        <v>3.25</v>
      </c>
      <c r="T751">
        <v>0.187</v>
      </c>
      <c r="U751">
        <v>6.625</v>
      </c>
      <c r="V751">
        <v>2.33E-3</v>
      </c>
      <c r="W751">
        <v>0.08</v>
      </c>
      <c r="X751" s="2" t="s">
        <v>3612</v>
      </c>
      <c r="Y751" s="1" t="s">
        <v>3613</v>
      </c>
      <c r="Z751" s="3" t="s">
        <v>3614</v>
      </c>
      <c r="AA751">
        <v>112</v>
      </c>
      <c r="AB751" s="1" t="s">
        <v>3611</v>
      </c>
      <c r="AC751" t="s">
        <v>38</v>
      </c>
    </row>
    <row r="752" spans="1:29" x14ac:dyDescent="0.25">
      <c r="A752" s="1" t="s">
        <v>3615</v>
      </c>
      <c r="B752" t="s">
        <v>3616</v>
      </c>
      <c r="C752" t="s">
        <v>3610</v>
      </c>
      <c r="D752" t="str">
        <f>HYPERLINK("http://image.bazic.com/3802.jpg","CLICK HERE")</f>
        <v>CLICK HERE</v>
      </c>
      <c r="E752" s="6">
        <v>1.99</v>
      </c>
      <c r="F752" s="7">
        <v>0.75</v>
      </c>
      <c r="G752" s="4">
        <v>144</v>
      </c>
      <c r="H752" s="5">
        <v>24</v>
      </c>
      <c r="I752">
        <v>10.75</v>
      </c>
      <c r="J752">
        <v>7.25</v>
      </c>
      <c r="K752">
        <v>10.75</v>
      </c>
      <c r="L752">
        <v>0.48485</v>
      </c>
      <c r="M752">
        <v>14.76</v>
      </c>
      <c r="N752" s="4">
        <v>6.5</v>
      </c>
      <c r="O752">
        <v>9.25</v>
      </c>
      <c r="P752">
        <v>3.25</v>
      </c>
      <c r="Q752">
        <v>0.11308</v>
      </c>
      <c r="R752" s="5">
        <v>2.36</v>
      </c>
      <c r="S752">
        <v>3.25</v>
      </c>
      <c r="T752">
        <v>0.25</v>
      </c>
      <c r="U752">
        <v>6.25</v>
      </c>
      <c r="V752">
        <v>2.9399999999999999E-3</v>
      </c>
      <c r="W752">
        <v>0.1</v>
      </c>
      <c r="X752" s="2" t="s">
        <v>3617</v>
      </c>
      <c r="Y752" s="1" t="s">
        <v>3618</v>
      </c>
      <c r="Z752" s="3" t="s">
        <v>3619</v>
      </c>
      <c r="AA752">
        <v>110</v>
      </c>
      <c r="AB752" s="1" t="s">
        <v>2736</v>
      </c>
      <c r="AC752" t="s">
        <v>38</v>
      </c>
    </row>
    <row r="753" spans="1:29" x14ac:dyDescent="0.25">
      <c r="A753" s="1" t="s">
        <v>3620</v>
      </c>
      <c r="B753" t="s">
        <v>3621</v>
      </c>
      <c r="C753" t="s">
        <v>3622</v>
      </c>
      <c r="D753" t="str">
        <f>HYPERLINK("http://image.bazic.com/3803.jpg","CLICK HERE")</f>
        <v>CLICK HERE</v>
      </c>
      <c r="E753" s="6">
        <v>1.99</v>
      </c>
      <c r="F753" s="7">
        <v>0.75</v>
      </c>
      <c r="G753" s="4">
        <v>144</v>
      </c>
      <c r="H753" s="5">
        <v>24</v>
      </c>
      <c r="I753">
        <v>11</v>
      </c>
      <c r="J753">
        <v>6</v>
      </c>
      <c r="K753">
        <v>4.75</v>
      </c>
      <c r="L753">
        <v>0.18142</v>
      </c>
      <c r="M753">
        <v>5.6</v>
      </c>
      <c r="N753" s="4">
        <v>5.25</v>
      </c>
      <c r="O753">
        <v>3.5</v>
      </c>
      <c r="P753">
        <v>2</v>
      </c>
      <c r="Q753">
        <v>2.1270000000000001E-2</v>
      </c>
      <c r="R753" s="5">
        <v>0.88</v>
      </c>
      <c r="S753">
        <v>3.25</v>
      </c>
      <c r="T753">
        <v>6.25E-2</v>
      </c>
      <c r="U753">
        <v>6.5747999999999998</v>
      </c>
      <c r="V753">
        <v>7.6999999999999996E-4</v>
      </c>
      <c r="W753">
        <v>0.04</v>
      </c>
      <c r="X753" s="2" t="s">
        <v>3623</v>
      </c>
      <c r="Y753" s="1" t="s">
        <v>3624</v>
      </c>
      <c r="Z753" s="3" t="s">
        <v>3625</v>
      </c>
      <c r="AA753">
        <v>196</v>
      </c>
      <c r="AB753" s="1" t="s">
        <v>3611</v>
      </c>
      <c r="AC753" t="s">
        <v>38</v>
      </c>
    </row>
    <row r="754" spans="1:29" x14ac:dyDescent="0.25">
      <c r="A754" s="1" t="s">
        <v>3626</v>
      </c>
      <c r="B754" t="s">
        <v>3627</v>
      </c>
      <c r="C754" t="s">
        <v>3622</v>
      </c>
      <c r="D754" t="str">
        <f>HYPERLINK("http://image.bazic.com/3804.jpg","CLICK HERE")</f>
        <v>CLICK HERE</v>
      </c>
      <c r="E754" s="6">
        <v>1.99</v>
      </c>
      <c r="F754" s="7">
        <v>0.75</v>
      </c>
      <c r="G754" s="4">
        <v>144</v>
      </c>
      <c r="H754" s="5">
        <v>24</v>
      </c>
      <c r="I754">
        <v>11.25</v>
      </c>
      <c r="J754">
        <v>5.5</v>
      </c>
      <c r="K754">
        <v>6.5</v>
      </c>
      <c r="L754">
        <v>0.23275000000000001</v>
      </c>
      <c r="M754">
        <v>6.8</v>
      </c>
      <c r="N754" s="4">
        <v>4.75</v>
      </c>
      <c r="O754">
        <v>3.5</v>
      </c>
      <c r="P754">
        <v>2.75</v>
      </c>
      <c r="Q754">
        <v>2.6460000000000001E-2</v>
      </c>
      <c r="R754" s="5">
        <v>1.02</v>
      </c>
      <c r="S754">
        <v>3.25</v>
      </c>
      <c r="T754">
        <v>0.125</v>
      </c>
      <c r="U754">
        <v>7.0625</v>
      </c>
      <c r="V754">
        <v>1.66E-3</v>
      </c>
      <c r="W754">
        <v>0.04</v>
      </c>
      <c r="X754" s="2" t="s">
        <v>3628</v>
      </c>
      <c r="Y754" s="1" t="s">
        <v>3629</v>
      </c>
      <c r="Z754" s="3" t="s">
        <v>3630</v>
      </c>
      <c r="AA754">
        <v>168</v>
      </c>
      <c r="AB754" s="1" t="s">
        <v>3611</v>
      </c>
      <c r="AC754" t="s">
        <v>38</v>
      </c>
    </row>
    <row r="755" spans="1:29" x14ac:dyDescent="0.25">
      <c r="A755" s="1" t="s">
        <v>3631</v>
      </c>
      <c r="B755" t="s">
        <v>3632</v>
      </c>
      <c r="C755" t="s">
        <v>3622</v>
      </c>
      <c r="D755" t="str">
        <f>HYPERLINK("http://image.bazic.com/3805.jpg","CLICK HERE")</f>
        <v>CLICK HERE</v>
      </c>
      <c r="E755" s="6">
        <v>1.99</v>
      </c>
      <c r="F755" s="7">
        <v>0.75</v>
      </c>
      <c r="G755" s="4">
        <v>144</v>
      </c>
      <c r="H755" s="5">
        <v>24</v>
      </c>
      <c r="I755">
        <v>11</v>
      </c>
      <c r="J755">
        <v>6.5</v>
      </c>
      <c r="K755">
        <v>7.75</v>
      </c>
      <c r="L755">
        <v>0.32067000000000001</v>
      </c>
      <c r="M755">
        <v>9.14</v>
      </c>
      <c r="N755" s="4">
        <v>5.75</v>
      </c>
      <c r="O755">
        <v>3.5</v>
      </c>
      <c r="P755">
        <v>3.5</v>
      </c>
      <c r="Q755">
        <v>4.0759999999999998E-2</v>
      </c>
      <c r="R755" s="5">
        <v>1.44</v>
      </c>
      <c r="S755">
        <v>3.25</v>
      </c>
      <c r="T755">
        <v>0.125</v>
      </c>
      <c r="U755">
        <v>6.9684999999999997</v>
      </c>
      <c r="V755">
        <v>1.64E-3</v>
      </c>
      <c r="W755">
        <v>6.25E-2</v>
      </c>
      <c r="X755" s="2" t="s">
        <v>3633</v>
      </c>
      <c r="Y755" s="1" t="s">
        <v>3634</v>
      </c>
      <c r="Z755" s="3" t="s">
        <v>3635</v>
      </c>
      <c r="AA755">
        <v>144</v>
      </c>
      <c r="AB755" s="1" t="s">
        <v>2736</v>
      </c>
      <c r="AC755" t="s">
        <v>38</v>
      </c>
    </row>
    <row r="756" spans="1:29" x14ac:dyDescent="0.25">
      <c r="A756" s="1" t="s">
        <v>3636</v>
      </c>
      <c r="B756" t="s">
        <v>3637</v>
      </c>
      <c r="C756" t="s">
        <v>3622</v>
      </c>
      <c r="D756" t="str">
        <f>HYPERLINK("http://image.bazic.com/3806.jpg","CLICK HERE")</f>
        <v>CLICK HERE</v>
      </c>
      <c r="E756" s="6">
        <v>1.99</v>
      </c>
      <c r="F756" s="7">
        <v>0.75</v>
      </c>
      <c r="G756" s="4">
        <v>144</v>
      </c>
      <c r="H756" s="5">
        <v>24</v>
      </c>
      <c r="I756">
        <v>11</v>
      </c>
      <c r="J756">
        <v>6.25</v>
      </c>
      <c r="K756">
        <v>5.5</v>
      </c>
      <c r="L756">
        <v>0.21881999999999999</v>
      </c>
      <c r="M756">
        <v>6.04</v>
      </c>
      <c r="N756" s="4">
        <v>5.75</v>
      </c>
      <c r="O756">
        <v>3.5</v>
      </c>
      <c r="P756">
        <v>2.5</v>
      </c>
      <c r="Q756">
        <v>2.912E-2</v>
      </c>
      <c r="R756" s="5">
        <v>0.98</v>
      </c>
      <c r="S756">
        <v>3.25</v>
      </c>
      <c r="T756">
        <v>0.125</v>
      </c>
      <c r="U756">
        <v>7.0625</v>
      </c>
      <c r="V756">
        <v>1.66E-3</v>
      </c>
      <c r="W756">
        <v>6.25E-2</v>
      </c>
      <c r="X756" s="2" t="s">
        <v>3638</v>
      </c>
      <c r="Y756" s="1" t="s">
        <v>3639</v>
      </c>
      <c r="Z756" s="3" t="s">
        <v>3640</v>
      </c>
      <c r="AA756">
        <v>144</v>
      </c>
      <c r="AB756" s="1" t="s">
        <v>3611</v>
      </c>
      <c r="AC756" t="s">
        <v>38</v>
      </c>
    </row>
    <row r="757" spans="1:29" x14ac:dyDescent="0.25">
      <c r="A757" s="1" t="s">
        <v>3641</v>
      </c>
      <c r="B757" t="s">
        <v>3642</v>
      </c>
      <c r="C757" t="s">
        <v>3622</v>
      </c>
      <c r="D757" t="str">
        <f>HYPERLINK("http://image.bazic.com/3807.jpg","CLICK HERE")</f>
        <v>CLICK HERE</v>
      </c>
      <c r="E757" s="6">
        <v>1.99</v>
      </c>
      <c r="F757" s="7">
        <v>0.75</v>
      </c>
      <c r="G757" s="4">
        <v>144</v>
      </c>
      <c r="H757" s="5">
        <v>24</v>
      </c>
      <c r="I757">
        <v>11</v>
      </c>
      <c r="J757">
        <v>6.5</v>
      </c>
      <c r="K757">
        <v>7.75</v>
      </c>
      <c r="L757">
        <v>0.32067000000000001</v>
      </c>
      <c r="M757">
        <v>7.46</v>
      </c>
      <c r="N757" s="4">
        <v>5.5</v>
      </c>
      <c r="O757">
        <v>3.5</v>
      </c>
      <c r="P757">
        <v>3.5</v>
      </c>
      <c r="Q757">
        <v>3.8989999999999997E-2</v>
      </c>
      <c r="R757" s="5">
        <v>1.1599999999999999</v>
      </c>
      <c r="S757">
        <v>3.25</v>
      </c>
      <c r="T757">
        <v>0.125</v>
      </c>
      <c r="U757">
        <v>6.875</v>
      </c>
      <c r="V757">
        <v>1.6199999999999999E-3</v>
      </c>
      <c r="W757">
        <v>0.04</v>
      </c>
      <c r="X757" s="2" t="s">
        <v>3643</v>
      </c>
      <c r="Y757" s="1" t="s">
        <v>3644</v>
      </c>
      <c r="Z757" s="3" t="s">
        <v>3645</v>
      </c>
      <c r="AA757">
        <v>144</v>
      </c>
      <c r="AB757" s="1" t="s">
        <v>3611</v>
      </c>
      <c r="AC757" t="s">
        <v>38</v>
      </c>
    </row>
    <row r="758" spans="1:29" x14ac:dyDescent="0.25">
      <c r="A758" s="1" t="s">
        <v>3646</v>
      </c>
      <c r="B758" t="s">
        <v>3647</v>
      </c>
      <c r="C758" t="s">
        <v>3622</v>
      </c>
      <c r="D758" t="str">
        <f>HYPERLINK("http://image.bazic.com/3808.jpg","CLICK HERE")</f>
        <v>CLICK HERE</v>
      </c>
      <c r="E758" s="6">
        <v>1.99</v>
      </c>
      <c r="F758" s="7">
        <v>0.75</v>
      </c>
      <c r="G758" s="4">
        <v>144</v>
      </c>
      <c r="H758" s="5">
        <v>24</v>
      </c>
      <c r="I758">
        <v>11.5</v>
      </c>
      <c r="J758">
        <v>7.25</v>
      </c>
      <c r="K758">
        <v>9.5</v>
      </c>
      <c r="L758">
        <v>0.45837</v>
      </c>
      <c r="M758">
        <v>11.94</v>
      </c>
      <c r="N758" s="4">
        <v>6.5</v>
      </c>
      <c r="O758">
        <v>5.75</v>
      </c>
      <c r="P758">
        <v>2.75</v>
      </c>
      <c r="Q758">
        <v>5.9479999999999998E-2</v>
      </c>
      <c r="R758" s="5">
        <v>1.9</v>
      </c>
      <c r="S758">
        <v>3.25</v>
      </c>
      <c r="T758">
        <v>0.1875</v>
      </c>
      <c r="U758">
        <v>6.8897640000000004</v>
      </c>
      <c r="V758">
        <v>2.4299999999999999E-3</v>
      </c>
      <c r="W758">
        <v>0.06</v>
      </c>
      <c r="X758" s="2" t="s">
        <v>3648</v>
      </c>
      <c r="Y758" s="1" t="s">
        <v>3649</v>
      </c>
      <c r="Z758" s="3" t="s">
        <v>3650</v>
      </c>
      <c r="AA758">
        <v>110</v>
      </c>
      <c r="AB758" s="1" t="s">
        <v>2736</v>
      </c>
      <c r="AC758" t="s">
        <v>38</v>
      </c>
    </row>
    <row r="759" spans="1:29" x14ac:dyDescent="0.25">
      <c r="A759" s="1" t="s">
        <v>3651</v>
      </c>
      <c r="B759" t="s">
        <v>3652</v>
      </c>
      <c r="C759" t="s">
        <v>3622</v>
      </c>
      <c r="D759" t="str">
        <f>HYPERLINK("http://image.bazic.com/3809.jpg","CLICK HERE")</f>
        <v>CLICK HERE</v>
      </c>
      <c r="E759" s="6">
        <v>1.99</v>
      </c>
      <c r="F759" s="7">
        <v>0.75</v>
      </c>
      <c r="G759" s="4">
        <v>144</v>
      </c>
      <c r="H759" s="5">
        <v>24</v>
      </c>
      <c r="I759">
        <v>11</v>
      </c>
      <c r="J759">
        <v>6</v>
      </c>
      <c r="K759">
        <v>5</v>
      </c>
      <c r="L759">
        <v>0.19097</v>
      </c>
      <c r="M759">
        <v>5.64</v>
      </c>
      <c r="N759" s="4">
        <v>5.25</v>
      </c>
      <c r="O759">
        <v>3.5</v>
      </c>
      <c r="P759">
        <v>2</v>
      </c>
      <c r="Q759">
        <v>2.1270000000000001E-2</v>
      </c>
      <c r="R759" s="5">
        <v>0.9</v>
      </c>
      <c r="S759">
        <v>3.25</v>
      </c>
      <c r="T759">
        <v>6.25E-2</v>
      </c>
      <c r="U759">
        <v>7.0625</v>
      </c>
      <c r="V759">
        <v>8.3000000000000001E-4</v>
      </c>
      <c r="W759">
        <v>0.05</v>
      </c>
      <c r="X759" s="2" t="s">
        <v>3653</v>
      </c>
      <c r="Y759" s="1" t="s">
        <v>3654</v>
      </c>
      <c r="Z759" s="3" t="s">
        <v>3655</v>
      </c>
      <c r="AA759">
        <v>224</v>
      </c>
      <c r="AB759" s="1" t="s">
        <v>3611</v>
      </c>
      <c r="AC759" t="s">
        <v>38</v>
      </c>
    </row>
    <row r="760" spans="1:29" x14ac:dyDescent="0.25">
      <c r="A760" s="1" t="s">
        <v>3656</v>
      </c>
      <c r="B760" t="s">
        <v>3657</v>
      </c>
      <c r="C760" t="s">
        <v>3622</v>
      </c>
      <c r="D760" t="str">
        <f>HYPERLINK("http://image.bazic.com/3810.jpg","CLICK HERE")</f>
        <v>CLICK HERE</v>
      </c>
      <c r="E760" s="6">
        <v>1.99</v>
      </c>
      <c r="F760" s="7">
        <v>0.75</v>
      </c>
      <c r="G760" s="4">
        <v>144</v>
      </c>
      <c r="H760" s="5">
        <v>24</v>
      </c>
      <c r="I760">
        <v>11.25</v>
      </c>
      <c r="J760">
        <v>6.5</v>
      </c>
      <c r="K760">
        <v>7.5</v>
      </c>
      <c r="L760">
        <v>0.31738</v>
      </c>
      <c r="M760">
        <v>6.32</v>
      </c>
      <c r="N760" s="4">
        <v>5.75</v>
      </c>
      <c r="O760">
        <v>3.5</v>
      </c>
      <c r="P760">
        <v>3.25</v>
      </c>
      <c r="Q760">
        <v>3.7850000000000002E-2</v>
      </c>
      <c r="R760" s="5">
        <v>0.98</v>
      </c>
      <c r="S760">
        <v>3.25</v>
      </c>
      <c r="T760">
        <v>0.125</v>
      </c>
      <c r="U760">
        <v>7.0866100000000003</v>
      </c>
      <c r="V760">
        <v>1.67E-3</v>
      </c>
      <c r="W760">
        <v>0.06</v>
      </c>
      <c r="X760" s="2" t="s">
        <v>3658</v>
      </c>
      <c r="Y760" s="1" t="s">
        <v>3659</v>
      </c>
      <c r="Z760" s="3" t="s">
        <v>3660</v>
      </c>
      <c r="AA760">
        <v>144</v>
      </c>
      <c r="AB760" s="1" t="s">
        <v>2736</v>
      </c>
      <c r="AC760" t="s">
        <v>38</v>
      </c>
    </row>
    <row r="761" spans="1:29" x14ac:dyDescent="0.25">
      <c r="A761" s="1" t="s">
        <v>3661</v>
      </c>
      <c r="B761" t="s">
        <v>3662</v>
      </c>
      <c r="C761" t="s">
        <v>3622</v>
      </c>
      <c r="D761" t="str">
        <f>HYPERLINK("http://image.bazic.com/3811.jpg","CLICK HERE")</f>
        <v>CLICK HERE</v>
      </c>
      <c r="E761" s="6">
        <v>1.99</v>
      </c>
      <c r="F761" s="7">
        <v>0.75</v>
      </c>
      <c r="G761" s="4">
        <v>144</v>
      </c>
      <c r="H761" s="5">
        <v>24</v>
      </c>
      <c r="I761">
        <v>11.25</v>
      </c>
      <c r="J761">
        <v>6.25</v>
      </c>
      <c r="K761">
        <v>7.75</v>
      </c>
      <c r="L761">
        <v>0.31535000000000002</v>
      </c>
      <c r="M761">
        <v>9.68</v>
      </c>
      <c r="N761" s="4">
        <v>5.75</v>
      </c>
      <c r="O761">
        <v>3.5</v>
      </c>
      <c r="P761">
        <v>3.75</v>
      </c>
      <c r="Q761">
        <v>4.367E-2</v>
      </c>
      <c r="R761" s="5">
        <v>1.56</v>
      </c>
      <c r="S761">
        <v>3.25</v>
      </c>
      <c r="T761">
        <v>0.125</v>
      </c>
      <c r="U761">
        <v>7.0625</v>
      </c>
      <c r="V761">
        <v>1.66E-3</v>
      </c>
      <c r="W761">
        <v>0.06</v>
      </c>
      <c r="X761" s="2" t="s">
        <v>3663</v>
      </c>
      <c r="Y761" s="1" t="s">
        <v>3664</v>
      </c>
      <c r="Z761" s="3" t="s">
        <v>3665</v>
      </c>
      <c r="AA761">
        <v>144</v>
      </c>
      <c r="AB761" s="1" t="s">
        <v>2736</v>
      </c>
      <c r="AC761" t="s">
        <v>38</v>
      </c>
    </row>
    <row r="762" spans="1:29" x14ac:dyDescent="0.25">
      <c r="A762" s="1" t="s">
        <v>3666</v>
      </c>
      <c r="B762" t="s">
        <v>3667</v>
      </c>
      <c r="C762" t="s">
        <v>3622</v>
      </c>
      <c r="D762" t="str">
        <f>HYPERLINK("http://image.bazic.com/3812.jpg","CLICK HERE")</f>
        <v>CLICK HERE</v>
      </c>
      <c r="E762" s="6">
        <v>1.99</v>
      </c>
      <c r="F762" s="7">
        <v>0.75</v>
      </c>
      <c r="G762" s="4">
        <v>144</v>
      </c>
      <c r="H762" s="5">
        <v>24</v>
      </c>
      <c r="I762">
        <v>9.5</v>
      </c>
      <c r="J762">
        <v>7.25</v>
      </c>
      <c r="K762">
        <v>8.25</v>
      </c>
      <c r="L762">
        <v>0.32883000000000001</v>
      </c>
      <c r="M762">
        <v>8.9</v>
      </c>
      <c r="N762" s="4">
        <v>6.5</v>
      </c>
      <c r="O762">
        <v>4.5</v>
      </c>
      <c r="P762">
        <v>2.5</v>
      </c>
      <c r="Q762">
        <v>4.2320000000000003E-2</v>
      </c>
      <c r="R762" s="5">
        <v>1.42</v>
      </c>
      <c r="S762">
        <v>3.25</v>
      </c>
      <c r="T762">
        <v>0.1875</v>
      </c>
      <c r="U762">
        <v>5.875</v>
      </c>
      <c r="V762">
        <v>2.0699999999999998E-3</v>
      </c>
      <c r="W762">
        <v>7.4999999999999997E-2</v>
      </c>
      <c r="X762" s="2" t="s">
        <v>3668</v>
      </c>
      <c r="Y762" s="1" t="s">
        <v>3669</v>
      </c>
      <c r="Z762" s="3" t="s">
        <v>3670</v>
      </c>
      <c r="AA762">
        <v>150</v>
      </c>
      <c r="AB762" s="1" t="s">
        <v>2736</v>
      </c>
      <c r="AC762" t="s">
        <v>38</v>
      </c>
    </row>
    <row r="763" spans="1:29" x14ac:dyDescent="0.25">
      <c r="A763" s="1" t="s">
        <v>3671</v>
      </c>
      <c r="B763" t="s">
        <v>3672</v>
      </c>
      <c r="C763" t="s">
        <v>3610</v>
      </c>
      <c r="D763" t="str">
        <f>HYPERLINK("http://image.bazic.com/3813.jpg","CLICK HERE")</f>
        <v>CLICK HERE</v>
      </c>
      <c r="E763" s="6">
        <v>1.99</v>
      </c>
      <c r="F763" s="7">
        <v>0.75</v>
      </c>
      <c r="G763" s="4">
        <v>144</v>
      </c>
      <c r="H763" s="5">
        <v>24</v>
      </c>
      <c r="I763">
        <v>11.25</v>
      </c>
      <c r="J763">
        <v>5.25</v>
      </c>
      <c r="K763">
        <v>7.25</v>
      </c>
      <c r="L763">
        <v>0.24779999999999999</v>
      </c>
      <c r="M763">
        <v>7.18</v>
      </c>
      <c r="N763" s="4">
        <v>4.75</v>
      </c>
      <c r="O763">
        <v>3.5</v>
      </c>
      <c r="P763">
        <v>3.25</v>
      </c>
      <c r="Q763">
        <v>3.1269999999999999E-2</v>
      </c>
      <c r="R763" s="5">
        <v>1.1299999999999999</v>
      </c>
      <c r="S763">
        <v>3.25</v>
      </c>
      <c r="T763">
        <v>6.25E-2</v>
      </c>
      <c r="U763">
        <v>6.25</v>
      </c>
      <c r="V763">
        <v>7.2999999999999996E-4</v>
      </c>
      <c r="W763">
        <v>0.04</v>
      </c>
      <c r="X763" s="2" t="s">
        <v>3673</v>
      </c>
      <c r="Y763" s="1" t="s">
        <v>3674</v>
      </c>
      <c r="Z763" s="3" t="s">
        <v>3675</v>
      </c>
      <c r="AA763">
        <v>168</v>
      </c>
      <c r="AB763" s="1" t="s">
        <v>2736</v>
      </c>
      <c r="AC763" t="s">
        <v>38</v>
      </c>
    </row>
    <row r="764" spans="1:29" x14ac:dyDescent="0.25">
      <c r="A764" s="1" t="s">
        <v>3676</v>
      </c>
      <c r="B764" t="s">
        <v>3677</v>
      </c>
      <c r="C764" t="s">
        <v>3622</v>
      </c>
      <c r="D764" t="str">
        <f>HYPERLINK("http://image.bazic.com/3814.jpg","CLICK HERE")</f>
        <v>CLICK HERE</v>
      </c>
      <c r="E764" s="6">
        <v>1.99</v>
      </c>
      <c r="F764" s="7">
        <v>0.75</v>
      </c>
      <c r="G764" s="4">
        <v>144</v>
      </c>
      <c r="H764" s="5">
        <v>24</v>
      </c>
      <c r="I764">
        <v>10.25</v>
      </c>
      <c r="J764">
        <v>7.75</v>
      </c>
      <c r="K764">
        <v>5.75</v>
      </c>
      <c r="L764">
        <v>0.26433000000000001</v>
      </c>
      <c r="M764">
        <v>7.68</v>
      </c>
      <c r="N764" s="4">
        <v>7.25</v>
      </c>
      <c r="O764">
        <v>5</v>
      </c>
      <c r="P764">
        <v>1.5</v>
      </c>
      <c r="Q764">
        <v>3.1469999999999998E-2</v>
      </c>
      <c r="R764" s="5">
        <v>1.2</v>
      </c>
      <c r="S764">
        <v>4.5625</v>
      </c>
      <c r="T764">
        <v>6.25E-2</v>
      </c>
      <c r="U764">
        <v>8.875</v>
      </c>
      <c r="V764">
        <v>1.4599999999999999E-3</v>
      </c>
      <c r="W764">
        <v>0.04</v>
      </c>
      <c r="X764" s="2" t="s">
        <v>3678</v>
      </c>
      <c r="Y764" s="1" t="s">
        <v>3679</v>
      </c>
      <c r="Z764" s="3" t="s">
        <v>3680</v>
      </c>
      <c r="AA764">
        <v>144</v>
      </c>
      <c r="AB764" s="1" t="s">
        <v>2736</v>
      </c>
      <c r="AC764" t="s">
        <v>38</v>
      </c>
    </row>
    <row r="765" spans="1:29" x14ac:dyDescent="0.25">
      <c r="A765" s="1" t="s">
        <v>3681</v>
      </c>
      <c r="B765" t="s">
        <v>3682</v>
      </c>
      <c r="C765" t="s">
        <v>3622</v>
      </c>
      <c r="D765" t="str">
        <f>HYPERLINK("http://image.bazic.com/3815.jpg","CLICK HERE")</f>
        <v>CLICK HERE</v>
      </c>
      <c r="E765" s="6">
        <v>1.99</v>
      </c>
      <c r="F765" s="7">
        <v>0.75</v>
      </c>
      <c r="G765" s="4">
        <v>144</v>
      </c>
      <c r="H765" s="5">
        <v>24</v>
      </c>
      <c r="I765">
        <v>11</v>
      </c>
      <c r="J765">
        <v>6.25</v>
      </c>
      <c r="K765">
        <v>5.25</v>
      </c>
      <c r="L765">
        <v>0.20888000000000001</v>
      </c>
      <c r="M765">
        <v>4.96</v>
      </c>
      <c r="N765" s="4">
        <v>5.5</v>
      </c>
      <c r="O765">
        <v>3.75</v>
      </c>
      <c r="P765">
        <v>2.25</v>
      </c>
      <c r="Q765">
        <v>2.6859999999999998E-2</v>
      </c>
      <c r="R765" s="5">
        <v>0.82</v>
      </c>
      <c r="S765">
        <v>3.25</v>
      </c>
      <c r="T765">
        <v>0.187</v>
      </c>
      <c r="U765">
        <v>6.875</v>
      </c>
      <c r="V765">
        <v>2.4199999999999998E-3</v>
      </c>
      <c r="W765">
        <v>0.02</v>
      </c>
      <c r="X765" s="2" t="s">
        <v>3683</v>
      </c>
      <c r="Y765" s="1" t="s">
        <v>3684</v>
      </c>
      <c r="Z765" s="3" t="s">
        <v>3685</v>
      </c>
      <c r="AA765">
        <v>144</v>
      </c>
      <c r="AB765" s="1" t="s">
        <v>2736</v>
      </c>
      <c r="AC765" t="s">
        <v>38</v>
      </c>
    </row>
    <row r="766" spans="1:29" x14ac:dyDescent="0.25">
      <c r="A766" s="1" t="s">
        <v>3686</v>
      </c>
      <c r="B766" t="s">
        <v>3687</v>
      </c>
      <c r="C766" t="s">
        <v>3688</v>
      </c>
      <c r="D766" t="str">
        <f>HYPERLINK("http://image.bazic.com/38150.jpg","CLICK HERE")</f>
        <v>CLICK HERE</v>
      </c>
      <c r="E766" s="6">
        <v>7.99</v>
      </c>
      <c r="F766" s="7">
        <v>1.95</v>
      </c>
      <c r="G766" s="4">
        <v>48</v>
      </c>
      <c r="I766">
        <v>15.25</v>
      </c>
      <c r="J766">
        <v>1.75</v>
      </c>
      <c r="K766">
        <v>6</v>
      </c>
      <c r="L766">
        <v>9.2670000000000002E-2</v>
      </c>
      <c r="M766">
        <v>22.86</v>
      </c>
      <c r="S766">
        <v>4.843</v>
      </c>
      <c r="T766">
        <v>0.59</v>
      </c>
      <c r="U766">
        <v>7.52</v>
      </c>
      <c r="V766">
        <v>1.244E-2</v>
      </c>
      <c r="W766">
        <v>0.48</v>
      </c>
      <c r="X766" s="2" t="s">
        <v>3690</v>
      </c>
      <c r="Z766" s="3" t="s">
        <v>3691</v>
      </c>
      <c r="AA766">
        <v>100</v>
      </c>
      <c r="AB766" s="1" t="s">
        <v>198</v>
      </c>
      <c r="AC766" t="s">
        <v>3689</v>
      </c>
    </row>
    <row r="767" spans="1:29" x14ac:dyDescent="0.25">
      <c r="A767" s="1" t="s">
        <v>3692</v>
      </c>
      <c r="B767" t="s">
        <v>3693</v>
      </c>
      <c r="C767" t="s">
        <v>3610</v>
      </c>
      <c r="D767" t="str">
        <f>HYPERLINK("http://image.bazic.com/3816.jpg","CLICK HERE")</f>
        <v>CLICK HERE</v>
      </c>
      <c r="E767" s="6">
        <v>2.99</v>
      </c>
      <c r="F767" s="7">
        <v>1.2</v>
      </c>
      <c r="G767" s="4">
        <v>144</v>
      </c>
      <c r="H767" s="5">
        <v>24</v>
      </c>
      <c r="I767">
        <v>19</v>
      </c>
      <c r="J767">
        <v>12.5</v>
      </c>
      <c r="K767">
        <v>8</v>
      </c>
      <c r="L767">
        <v>1.09954</v>
      </c>
      <c r="M767">
        <v>38.5</v>
      </c>
      <c r="N767" s="4">
        <v>11.5</v>
      </c>
      <c r="O767">
        <v>9.25</v>
      </c>
      <c r="P767">
        <v>2.5</v>
      </c>
      <c r="Q767">
        <v>0.15390000000000001</v>
      </c>
      <c r="R767" s="5">
        <v>6.28</v>
      </c>
      <c r="S767">
        <v>8.875</v>
      </c>
      <c r="T767">
        <v>6.25E-2</v>
      </c>
      <c r="U767">
        <v>13</v>
      </c>
      <c r="V767">
        <v>4.1700000000000001E-3</v>
      </c>
      <c r="W767">
        <v>0.249</v>
      </c>
      <c r="X767" s="2" t="s">
        <v>3694</v>
      </c>
      <c r="Y767" s="1" t="s">
        <v>3695</v>
      </c>
      <c r="Z767" s="3" t="s">
        <v>3696</v>
      </c>
      <c r="AA767">
        <v>35</v>
      </c>
      <c r="AB767" s="1" t="s">
        <v>2736</v>
      </c>
      <c r="AC767" t="s">
        <v>38</v>
      </c>
    </row>
    <row r="768" spans="1:29" x14ac:dyDescent="0.25">
      <c r="A768" s="1" t="s">
        <v>3697</v>
      </c>
      <c r="B768" t="s">
        <v>3698</v>
      </c>
      <c r="C768" t="s">
        <v>3610</v>
      </c>
      <c r="D768" t="str">
        <f>HYPERLINK("http://image.bazic.com/3817.jpg","CLICK HERE")</f>
        <v>CLICK HERE</v>
      </c>
      <c r="E768" s="6">
        <v>2.99</v>
      </c>
      <c r="F768" s="7">
        <v>1.2</v>
      </c>
      <c r="G768" s="4">
        <v>144</v>
      </c>
      <c r="H768" s="5">
        <v>24</v>
      </c>
      <c r="I768">
        <v>18.75</v>
      </c>
      <c r="J768">
        <v>12.5</v>
      </c>
      <c r="K768">
        <v>7.5</v>
      </c>
      <c r="L768">
        <v>1.01725</v>
      </c>
      <c r="M768">
        <v>38.54</v>
      </c>
      <c r="N768" s="4">
        <v>12</v>
      </c>
      <c r="O768">
        <v>9.25</v>
      </c>
      <c r="P768">
        <v>2.25</v>
      </c>
      <c r="Q768">
        <v>0.14452999999999999</v>
      </c>
      <c r="R768" s="5">
        <v>6.26</v>
      </c>
      <c r="S768">
        <v>8.625</v>
      </c>
      <c r="T768">
        <v>6.25E-2</v>
      </c>
      <c r="U768">
        <v>13</v>
      </c>
      <c r="V768">
        <v>4.0600000000000002E-3</v>
      </c>
      <c r="W768">
        <v>0.24</v>
      </c>
      <c r="X768" s="2" t="s">
        <v>3699</v>
      </c>
      <c r="Y768" s="1" t="s">
        <v>3700</v>
      </c>
      <c r="Z768" s="3" t="s">
        <v>3701</v>
      </c>
      <c r="AA768">
        <v>35</v>
      </c>
      <c r="AB768" s="1" t="s">
        <v>2736</v>
      </c>
      <c r="AC768" t="s">
        <v>38</v>
      </c>
    </row>
    <row r="769" spans="1:29" x14ac:dyDescent="0.25">
      <c r="A769" s="1" t="s">
        <v>3702</v>
      </c>
      <c r="B769" t="s">
        <v>3703</v>
      </c>
      <c r="C769" t="s">
        <v>3610</v>
      </c>
      <c r="D769" t="str">
        <f>HYPERLINK("http://image.bazic.com/3818.jpg","CLICK HERE")</f>
        <v>CLICK HERE</v>
      </c>
      <c r="E769" s="6">
        <v>2.99</v>
      </c>
      <c r="F769" s="7">
        <v>1.2</v>
      </c>
      <c r="G769" s="4">
        <v>144</v>
      </c>
      <c r="H769" s="5">
        <v>24</v>
      </c>
      <c r="I769">
        <v>18.5</v>
      </c>
      <c r="J769">
        <v>12.5</v>
      </c>
      <c r="K769">
        <v>7.5</v>
      </c>
      <c r="L769">
        <v>1.00369</v>
      </c>
      <c r="M769">
        <v>38.26</v>
      </c>
      <c r="N769" s="4">
        <v>11.75</v>
      </c>
      <c r="O769">
        <v>9</v>
      </c>
      <c r="P769">
        <v>2.25</v>
      </c>
      <c r="Q769">
        <v>0.13769999999999999</v>
      </c>
      <c r="R769" s="5">
        <v>6.2</v>
      </c>
      <c r="S769">
        <v>8.625</v>
      </c>
      <c r="T769">
        <v>6.25E-2</v>
      </c>
      <c r="U769">
        <v>13</v>
      </c>
      <c r="V769">
        <v>4.0600000000000002E-3</v>
      </c>
      <c r="W769">
        <v>0.25</v>
      </c>
      <c r="X769" s="2" t="s">
        <v>3704</v>
      </c>
      <c r="Y769" s="1" t="s">
        <v>3705</v>
      </c>
      <c r="Z769" s="3" t="s">
        <v>3706</v>
      </c>
      <c r="AA769">
        <v>35</v>
      </c>
      <c r="AB769" s="1" t="s">
        <v>2736</v>
      </c>
      <c r="AC769" t="s">
        <v>38</v>
      </c>
    </row>
    <row r="770" spans="1:29" x14ac:dyDescent="0.25">
      <c r="A770" s="1" t="s">
        <v>3707</v>
      </c>
      <c r="B770" t="s">
        <v>3708</v>
      </c>
      <c r="C770" t="s">
        <v>3622</v>
      </c>
      <c r="D770" t="str">
        <f>HYPERLINK("http://image.bazic.com/3821.jpg","CLICK HERE")</f>
        <v>CLICK HERE</v>
      </c>
      <c r="E770" s="6">
        <v>1.99</v>
      </c>
      <c r="F770" s="7">
        <v>0.85</v>
      </c>
      <c r="G770" s="4">
        <v>144</v>
      </c>
      <c r="H770" s="5">
        <v>24</v>
      </c>
      <c r="I770">
        <v>10.25</v>
      </c>
      <c r="J770">
        <v>9</v>
      </c>
      <c r="K770">
        <v>8</v>
      </c>
      <c r="L770">
        <v>0.42708000000000002</v>
      </c>
      <c r="M770">
        <v>13.76</v>
      </c>
      <c r="N770" s="4">
        <v>8</v>
      </c>
      <c r="O770">
        <v>5</v>
      </c>
      <c r="P770">
        <v>2.25</v>
      </c>
      <c r="Q770">
        <v>5.2080000000000001E-2</v>
      </c>
      <c r="R770" s="5">
        <v>2.2200000000000002</v>
      </c>
      <c r="S770">
        <v>4.625</v>
      </c>
      <c r="T770">
        <v>0.125</v>
      </c>
      <c r="U770">
        <v>7.8250000000000002</v>
      </c>
      <c r="V770">
        <v>2.6199999999999999E-3</v>
      </c>
      <c r="W770">
        <v>9.5000000000000001E-2</v>
      </c>
      <c r="X770" s="2" t="s">
        <v>3710</v>
      </c>
      <c r="Y770" s="1" t="s">
        <v>3711</v>
      </c>
      <c r="Z770" s="3" t="s">
        <v>3712</v>
      </c>
      <c r="AA770">
        <v>95</v>
      </c>
      <c r="AB770" s="1" t="s">
        <v>3709</v>
      </c>
      <c r="AC770" t="s">
        <v>38</v>
      </c>
    </row>
    <row r="771" spans="1:29" x14ac:dyDescent="0.25">
      <c r="A771" s="1" t="s">
        <v>3713</v>
      </c>
      <c r="B771" t="s">
        <v>3714</v>
      </c>
      <c r="C771" t="s">
        <v>3622</v>
      </c>
      <c r="D771" t="str">
        <f>HYPERLINK("http://image.bazic.com/3822.jpg","CLICK HERE")</f>
        <v>CLICK HERE</v>
      </c>
      <c r="E771" s="6">
        <v>1.99</v>
      </c>
      <c r="F771" s="7">
        <v>0.89</v>
      </c>
      <c r="G771" s="4">
        <v>144</v>
      </c>
      <c r="H771" s="5">
        <v>24</v>
      </c>
      <c r="I771">
        <v>10.5</v>
      </c>
      <c r="J771">
        <v>9</v>
      </c>
      <c r="K771">
        <v>9.5</v>
      </c>
      <c r="L771">
        <v>0.51953000000000005</v>
      </c>
      <c r="M771">
        <v>14.44</v>
      </c>
      <c r="N771" s="4">
        <v>8.25</v>
      </c>
      <c r="O771">
        <v>5</v>
      </c>
      <c r="P771">
        <v>2.75</v>
      </c>
      <c r="Q771">
        <v>6.565E-2</v>
      </c>
      <c r="R771" s="5">
        <v>2.2999999999999998</v>
      </c>
      <c r="S771">
        <v>8.5</v>
      </c>
      <c r="T771">
        <v>0.125</v>
      </c>
      <c r="U771">
        <v>7.8250000000000002</v>
      </c>
      <c r="V771">
        <v>4.81E-3</v>
      </c>
      <c r="W771">
        <v>0.1</v>
      </c>
      <c r="X771" s="2" t="s">
        <v>3715</v>
      </c>
      <c r="Y771" s="1" t="s">
        <v>3716</v>
      </c>
      <c r="Z771" s="3" t="s">
        <v>3717</v>
      </c>
      <c r="AA771">
        <v>102</v>
      </c>
      <c r="AB771" s="1" t="s">
        <v>3709</v>
      </c>
      <c r="AC771" t="s">
        <v>38</v>
      </c>
    </row>
    <row r="772" spans="1:29" x14ac:dyDescent="0.25">
      <c r="A772" s="1" t="s">
        <v>3718</v>
      </c>
      <c r="B772" t="s">
        <v>3719</v>
      </c>
      <c r="C772" t="s">
        <v>3622</v>
      </c>
      <c r="D772" t="str">
        <f>HYPERLINK("http://image.bazic.com/3823.jpg","CLICK HERE")</f>
        <v>CLICK HERE</v>
      </c>
      <c r="E772" s="6">
        <v>1.99</v>
      </c>
      <c r="F772" s="7">
        <v>0.85</v>
      </c>
      <c r="G772" s="4">
        <v>144</v>
      </c>
      <c r="H772" s="5">
        <v>24</v>
      </c>
      <c r="I772">
        <v>10.25</v>
      </c>
      <c r="J772">
        <v>9</v>
      </c>
      <c r="K772">
        <v>8.25</v>
      </c>
      <c r="L772">
        <v>0.44042999999999999</v>
      </c>
      <c r="M772">
        <v>13.68</v>
      </c>
      <c r="N772" s="4">
        <v>8</v>
      </c>
      <c r="O772">
        <v>5</v>
      </c>
      <c r="P772">
        <v>2.5</v>
      </c>
      <c r="Q772">
        <v>5.7869999999999998E-2</v>
      </c>
      <c r="R772" s="5">
        <v>2.1800000000000002</v>
      </c>
      <c r="S772">
        <v>4.625</v>
      </c>
      <c r="T772">
        <v>0.125</v>
      </c>
      <c r="U772">
        <v>7.8250000000000002</v>
      </c>
      <c r="V772">
        <v>2.6199999999999999E-3</v>
      </c>
      <c r="W772">
        <v>9.5000000000000001E-2</v>
      </c>
      <c r="X772" s="2" t="s">
        <v>3720</v>
      </c>
      <c r="Y772" s="1" t="s">
        <v>3721</v>
      </c>
      <c r="Z772" s="3" t="s">
        <v>3722</v>
      </c>
      <c r="AA772">
        <v>114</v>
      </c>
      <c r="AB772" s="1" t="s">
        <v>3709</v>
      </c>
      <c r="AC772" t="s">
        <v>38</v>
      </c>
    </row>
    <row r="773" spans="1:29" x14ac:dyDescent="0.25">
      <c r="A773" s="1" t="s">
        <v>3723</v>
      </c>
      <c r="B773" t="s">
        <v>3724</v>
      </c>
      <c r="C773" t="s">
        <v>3622</v>
      </c>
      <c r="D773" t="str">
        <f>HYPERLINK("http://image.bazic.com/3824.jpg","CLICK HERE")</f>
        <v>CLICK HERE</v>
      </c>
      <c r="E773" s="6">
        <v>1.99</v>
      </c>
      <c r="F773" s="7">
        <v>0.89</v>
      </c>
      <c r="G773" s="4">
        <v>144</v>
      </c>
      <c r="H773" s="5">
        <v>24</v>
      </c>
      <c r="I773">
        <v>12.5</v>
      </c>
      <c r="J773">
        <v>11.5</v>
      </c>
      <c r="K773">
        <v>6.5</v>
      </c>
      <c r="L773">
        <v>0.54073000000000004</v>
      </c>
      <c r="M773">
        <v>16.84</v>
      </c>
      <c r="N773" s="4">
        <v>12</v>
      </c>
      <c r="O773">
        <v>5.5</v>
      </c>
      <c r="P773">
        <v>1.75</v>
      </c>
      <c r="Q773">
        <v>6.6839999999999997E-2</v>
      </c>
      <c r="R773" s="5">
        <v>2.66</v>
      </c>
      <c r="S773">
        <v>5</v>
      </c>
      <c r="T773">
        <v>6.25E-2</v>
      </c>
      <c r="U773">
        <v>11.875</v>
      </c>
      <c r="V773">
        <v>2.15E-3</v>
      </c>
      <c r="W773">
        <v>0.108</v>
      </c>
      <c r="X773" s="2" t="s">
        <v>3725</v>
      </c>
      <c r="Y773" s="1" t="s">
        <v>3726</v>
      </c>
      <c r="Z773" s="3" t="s">
        <v>3727</v>
      </c>
      <c r="AA773">
        <v>84</v>
      </c>
      <c r="AB773" s="1" t="s">
        <v>3709</v>
      </c>
      <c r="AC773" t="s">
        <v>38</v>
      </c>
    </row>
    <row r="774" spans="1:29" x14ac:dyDescent="0.25">
      <c r="A774" s="1" t="s">
        <v>3728</v>
      </c>
      <c r="B774" t="s">
        <v>3729</v>
      </c>
      <c r="C774" t="s">
        <v>3622</v>
      </c>
      <c r="D774" t="str">
        <f>HYPERLINK("http://image.bazic.com/3825.jpg","CLICK HERE")</f>
        <v>CLICK HERE</v>
      </c>
      <c r="E774" s="6">
        <v>1.99</v>
      </c>
      <c r="F774" s="7">
        <v>0.89</v>
      </c>
      <c r="G774" s="4">
        <v>144</v>
      </c>
      <c r="H774" s="5">
        <v>24</v>
      </c>
      <c r="I774">
        <v>12.75</v>
      </c>
      <c r="J774">
        <v>11.75</v>
      </c>
      <c r="K774">
        <v>6.5</v>
      </c>
      <c r="L774">
        <v>0.56352999999999998</v>
      </c>
      <c r="M774">
        <v>17.18</v>
      </c>
      <c r="N774" s="4">
        <v>12</v>
      </c>
      <c r="O774">
        <v>5.25</v>
      </c>
      <c r="P774">
        <v>1.75</v>
      </c>
      <c r="Q774">
        <v>6.3799999999999996E-2</v>
      </c>
      <c r="R774" s="5">
        <v>2.74</v>
      </c>
      <c r="S774">
        <v>5</v>
      </c>
      <c r="T774">
        <v>6.25E-2</v>
      </c>
      <c r="U774">
        <v>11.875</v>
      </c>
      <c r="V774">
        <v>2.15E-3</v>
      </c>
      <c r="W774">
        <v>0.10100000000000001</v>
      </c>
      <c r="X774" s="2" t="s">
        <v>3730</v>
      </c>
      <c r="Y774" s="1" t="s">
        <v>3731</v>
      </c>
      <c r="Z774" s="3" t="s">
        <v>3732</v>
      </c>
      <c r="AA774">
        <v>84</v>
      </c>
      <c r="AB774" s="1" t="s">
        <v>3709</v>
      </c>
      <c r="AC774" t="s">
        <v>38</v>
      </c>
    </row>
    <row r="775" spans="1:29" x14ac:dyDescent="0.25">
      <c r="A775" s="1" t="s">
        <v>3733</v>
      </c>
      <c r="B775" t="s">
        <v>3734</v>
      </c>
      <c r="C775" t="s">
        <v>3622</v>
      </c>
      <c r="D775" t="str">
        <f>HYPERLINK("http://image.bazic.com/3826.jpg","CLICK HERE")</f>
        <v>CLICK HERE</v>
      </c>
      <c r="E775" s="6">
        <v>1.99</v>
      </c>
      <c r="F775" s="7">
        <v>0.89</v>
      </c>
      <c r="G775" s="4">
        <v>144</v>
      </c>
      <c r="H775" s="5">
        <v>24</v>
      </c>
      <c r="I775">
        <v>10.25</v>
      </c>
      <c r="J775">
        <v>9</v>
      </c>
      <c r="K775">
        <v>8.75</v>
      </c>
      <c r="L775">
        <v>0.46711999999999998</v>
      </c>
      <c r="M775">
        <v>14.54</v>
      </c>
      <c r="N775" s="4">
        <v>8.25</v>
      </c>
      <c r="O775">
        <v>5</v>
      </c>
      <c r="P775">
        <v>2.5</v>
      </c>
      <c r="Q775">
        <v>5.9679999999999997E-2</v>
      </c>
      <c r="R775" s="5">
        <v>2.2999999999999998</v>
      </c>
      <c r="S775">
        <v>4.5</v>
      </c>
      <c r="T775">
        <v>1.5630000000000002E-2</v>
      </c>
      <c r="U775">
        <v>7.875</v>
      </c>
      <c r="V775">
        <v>3.2000000000000003E-4</v>
      </c>
      <c r="W775">
        <v>0.10100000000000001</v>
      </c>
      <c r="X775" s="2" t="s">
        <v>3735</v>
      </c>
      <c r="Y775" s="1" t="s">
        <v>3736</v>
      </c>
      <c r="Z775" s="3" t="s">
        <v>3737</v>
      </c>
      <c r="AA775">
        <v>114</v>
      </c>
      <c r="AB775" s="1" t="s">
        <v>3709</v>
      </c>
      <c r="AC775" t="s">
        <v>38</v>
      </c>
    </row>
    <row r="776" spans="1:29" x14ac:dyDescent="0.25">
      <c r="A776" s="1" t="s">
        <v>3738</v>
      </c>
      <c r="B776" t="s">
        <v>3739</v>
      </c>
      <c r="C776" t="s">
        <v>3622</v>
      </c>
      <c r="D776" t="str">
        <f>HYPERLINK("http://image.bazic.com/3827.jpg","CLICK HERE")</f>
        <v>CLICK HERE</v>
      </c>
      <c r="E776" s="6">
        <v>1.99</v>
      </c>
      <c r="F776" s="7">
        <v>0.89</v>
      </c>
      <c r="G776" s="4">
        <v>144</v>
      </c>
      <c r="H776" s="5">
        <v>24</v>
      </c>
      <c r="I776">
        <v>10.25</v>
      </c>
      <c r="J776">
        <v>9</v>
      </c>
      <c r="K776">
        <v>8.25</v>
      </c>
      <c r="L776">
        <v>0.44042999999999999</v>
      </c>
      <c r="M776">
        <v>14.34</v>
      </c>
      <c r="N776" s="4">
        <v>8</v>
      </c>
      <c r="O776">
        <v>5</v>
      </c>
      <c r="P776">
        <v>2.5</v>
      </c>
      <c r="Q776">
        <v>5.7869999999999998E-2</v>
      </c>
      <c r="R776" s="5">
        <v>2.2799999999999998</v>
      </c>
      <c r="S776">
        <v>4.5</v>
      </c>
      <c r="T776">
        <v>1.5630000000000002E-2</v>
      </c>
      <c r="U776">
        <v>7.875</v>
      </c>
      <c r="V776">
        <v>3.2000000000000003E-4</v>
      </c>
      <c r="W776">
        <v>0.10100000000000001</v>
      </c>
      <c r="X776" s="2" t="s">
        <v>3740</v>
      </c>
      <c r="Y776" s="1" t="s">
        <v>3741</v>
      </c>
      <c r="Z776" s="3" t="s">
        <v>3742</v>
      </c>
      <c r="AA776">
        <v>96</v>
      </c>
      <c r="AB776" s="1" t="s">
        <v>3709</v>
      </c>
      <c r="AC776" t="s">
        <v>38</v>
      </c>
    </row>
    <row r="777" spans="1:29" x14ac:dyDescent="0.25">
      <c r="A777" s="1" t="s">
        <v>3743</v>
      </c>
      <c r="B777" t="s">
        <v>3744</v>
      </c>
      <c r="C777" t="s">
        <v>3622</v>
      </c>
      <c r="D777" t="str">
        <f>HYPERLINK("http://image.bazic.com/3828.jpg","CLICK HERE")</f>
        <v>CLICK HERE</v>
      </c>
      <c r="E777" s="6">
        <v>1.99</v>
      </c>
      <c r="F777" s="7">
        <v>0.89</v>
      </c>
      <c r="G777" s="4">
        <v>144</v>
      </c>
      <c r="H777" s="5">
        <v>24</v>
      </c>
      <c r="I777">
        <v>10.5</v>
      </c>
      <c r="J777">
        <v>9</v>
      </c>
      <c r="K777">
        <v>8.25</v>
      </c>
      <c r="L777">
        <v>0.45117000000000002</v>
      </c>
      <c r="M777">
        <v>13.94</v>
      </c>
      <c r="N777" s="4">
        <v>8</v>
      </c>
      <c r="O777">
        <v>5</v>
      </c>
      <c r="P777">
        <v>2.5</v>
      </c>
      <c r="Q777">
        <v>5.7869999999999998E-2</v>
      </c>
      <c r="R777" s="5">
        <v>2.2799999999999998</v>
      </c>
      <c r="S777">
        <v>4.5</v>
      </c>
      <c r="T777">
        <v>1.5630000000000002E-2</v>
      </c>
      <c r="U777">
        <v>7.875</v>
      </c>
      <c r="V777">
        <v>3.2000000000000003E-4</v>
      </c>
      <c r="W777">
        <v>0.10100000000000001</v>
      </c>
      <c r="X777" s="2" t="s">
        <v>3745</v>
      </c>
      <c r="Y777" s="1" t="s">
        <v>3746</v>
      </c>
      <c r="Z777" s="3" t="s">
        <v>3747</v>
      </c>
      <c r="AA777">
        <v>96</v>
      </c>
      <c r="AB777" s="1" t="s">
        <v>3709</v>
      </c>
      <c r="AC777" t="s">
        <v>38</v>
      </c>
    </row>
    <row r="778" spans="1:29" x14ac:dyDescent="0.25">
      <c r="A778" s="1" t="s">
        <v>3748</v>
      </c>
      <c r="B778" t="s">
        <v>3749</v>
      </c>
      <c r="C778" t="s">
        <v>617</v>
      </c>
      <c r="D778" t="str">
        <f>HYPERLINK("http://image.bazic.com/386.jpg","CLICK HERE")</f>
        <v>CLICK HERE</v>
      </c>
      <c r="E778" s="6">
        <v>3.95</v>
      </c>
      <c r="F778" s="7">
        <v>0.89</v>
      </c>
      <c r="G778" s="4">
        <v>24</v>
      </c>
      <c r="I778">
        <v>10.75</v>
      </c>
      <c r="J778">
        <v>8.5</v>
      </c>
      <c r="K778">
        <v>3.5</v>
      </c>
      <c r="L778">
        <v>0.18507999999999999</v>
      </c>
      <c r="M778">
        <v>4.3600000000000003</v>
      </c>
      <c r="S778">
        <v>5.1968500000000004</v>
      </c>
      <c r="T778">
        <v>0.27559</v>
      </c>
      <c r="U778">
        <v>8.2677200000000006</v>
      </c>
      <c r="V778">
        <v>6.8500000000000002E-3</v>
      </c>
      <c r="W778">
        <v>0.16800000000000001</v>
      </c>
      <c r="X778" s="2" t="s">
        <v>3750</v>
      </c>
      <c r="Z778" s="3" t="s">
        <v>3751</v>
      </c>
      <c r="AA778">
        <v>180</v>
      </c>
      <c r="AB778" s="1" t="s">
        <v>30</v>
      </c>
      <c r="AC778" t="s">
        <v>3016</v>
      </c>
    </row>
    <row r="779" spans="1:29" x14ac:dyDescent="0.25">
      <c r="A779" s="1" t="s">
        <v>3752</v>
      </c>
      <c r="B779" t="s">
        <v>3753</v>
      </c>
      <c r="C779" t="s">
        <v>3754</v>
      </c>
      <c r="D779" t="str">
        <f>HYPERLINK("http://image.bazic.com/3860.jpg","CLICK HERE")</f>
        <v>CLICK HERE</v>
      </c>
      <c r="E779" s="6">
        <v>2.99</v>
      </c>
      <c r="F779" s="7">
        <v>1.5</v>
      </c>
      <c r="G779" s="4">
        <v>24</v>
      </c>
      <c r="I779">
        <v>14</v>
      </c>
      <c r="J779">
        <v>8</v>
      </c>
      <c r="K779">
        <v>7.5</v>
      </c>
      <c r="L779">
        <v>0.48610999999999999</v>
      </c>
      <c r="M779">
        <v>4.16</v>
      </c>
      <c r="S779">
        <v>6.6870000000000003</v>
      </c>
      <c r="T779">
        <v>0.8125</v>
      </c>
      <c r="U779">
        <v>9.4369999999999994</v>
      </c>
      <c r="V779">
        <v>2.9669999999999998E-2</v>
      </c>
      <c r="W779">
        <v>0.15625</v>
      </c>
      <c r="X779" s="2" t="s">
        <v>3756</v>
      </c>
      <c r="Z779" s="3" t="s">
        <v>3757</v>
      </c>
      <c r="AA779">
        <v>135</v>
      </c>
      <c r="AB779" s="1" t="s">
        <v>3755</v>
      </c>
      <c r="AC779" t="s">
        <v>38</v>
      </c>
    </row>
    <row r="780" spans="1:29" x14ac:dyDescent="0.25">
      <c r="A780" s="1" t="s">
        <v>3758</v>
      </c>
      <c r="B780" t="s">
        <v>3759</v>
      </c>
      <c r="C780" t="s">
        <v>3754</v>
      </c>
      <c r="D780" t="str">
        <f>HYPERLINK("http://image.bazic.com/3861.jpg","CLICK HERE")</f>
        <v>CLICK HERE</v>
      </c>
      <c r="E780" s="6">
        <v>2.99</v>
      </c>
      <c r="F780" s="7">
        <v>1.5</v>
      </c>
      <c r="G780" s="4">
        <v>24</v>
      </c>
      <c r="I780">
        <v>14</v>
      </c>
      <c r="J780">
        <v>8</v>
      </c>
      <c r="K780">
        <v>7.75</v>
      </c>
      <c r="L780">
        <v>0.50231999999999999</v>
      </c>
      <c r="M780">
        <v>4.12</v>
      </c>
      <c r="S780">
        <v>6.6870000000000003</v>
      </c>
      <c r="T780">
        <v>0.8125</v>
      </c>
      <c r="U780">
        <v>9.4369999999999994</v>
      </c>
      <c r="V780">
        <v>2.9669999999999998E-2</v>
      </c>
      <c r="W780">
        <v>0.15</v>
      </c>
      <c r="X780" s="2" t="s">
        <v>3760</v>
      </c>
      <c r="Z780" s="3" t="s">
        <v>3761</v>
      </c>
      <c r="AA780">
        <v>135</v>
      </c>
      <c r="AB780" s="1" t="s">
        <v>3755</v>
      </c>
      <c r="AC780" t="s">
        <v>38</v>
      </c>
    </row>
    <row r="781" spans="1:29" x14ac:dyDescent="0.25">
      <c r="A781" s="1" t="s">
        <v>3762</v>
      </c>
      <c r="B781" t="s">
        <v>3763</v>
      </c>
      <c r="C781" t="s">
        <v>3754</v>
      </c>
      <c r="D781" t="str">
        <f>HYPERLINK("http://image.bazic.com/3862.jpg","CLICK HERE")</f>
        <v>CLICK HERE</v>
      </c>
      <c r="E781" s="6">
        <v>2.99</v>
      </c>
      <c r="F781" s="7">
        <v>1.5</v>
      </c>
      <c r="G781" s="4">
        <v>24</v>
      </c>
      <c r="I781">
        <v>14</v>
      </c>
      <c r="J781">
        <v>8</v>
      </c>
      <c r="K781">
        <v>7.75</v>
      </c>
      <c r="L781">
        <v>0.50231999999999999</v>
      </c>
      <c r="M781">
        <v>4.18</v>
      </c>
      <c r="S781">
        <v>6.6870000000000003</v>
      </c>
      <c r="T781">
        <v>0.8125</v>
      </c>
      <c r="U781">
        <v>9.4369999999999994</v>
      </c>
      <c r="V781">
        <v>2.9669999999999998E-2</v>
      </c>
      <c r="W781">
        <v>0.15</v>
      </c>
      <c r="X781" s="2" t="s">
        <v>3764</v>
      </c>
      <c r="Z781" s="3" t="s">
        <v>3765</v>
      </c>
      <c r="AA781">
        <v>135</v>
      </c>
      <c r="AB781" s="1" t="s">
        <v>3755</v>
      </c>
      <c r="AC781" t="s">
        <v>38</v>
      </c>
    </row>
    <row r="782" spans="1:29" x14ac:dyDescent="0.25">
      <c r="A782" s="1" t="s">
        <v>3766</v>
      </c>
      <c r="B782" t="s">
        <v>3767</v>
      </c>
      <c r="C782" t="s">
        <v>3754</v>
      </c>
      <c r="D782" t="str">
        <f>HYPERLINK("http://image.bazic.com/3863.jpg","CLICK HERE")</f>
        <v>CLICK HERE</v>
      </c>
      <c r="E782" s="6">
        <v>2.99</v>
      </c>
      <c r="F782" s="7">
        <v>1.5</v>
      </c>
      <c r="G782" s="4">
        <v>24</v>
      </c>
      <c r="I782">
        <v>14</v>
      </c>
      <c r="J782">
        <v>8</v>
      </c>
      <c r="K782">
        <v>7.5</v>
      </c>
      <c r="L782">
        <v>0.48610999999999999</v>
      </c>
      <c r="M782">
        <v>4.16</v>
      </c>
      <c r="S782">
        <v>6.6870000000000003</v>
      </c>
      <c r="T782">
        <v>0.8125</v>
      </c>
      <c r="U782">
        <v>9.4369999999999994</v>
      </c>
      <c r="V782">
        <v>2.9669999999999998E-2</v>
      </c>
      <c r="W782">
        <v>0.15625</v>
      </c>
      <c r="X782" s="2" t="s">
        <v>3768</v>
      </c>
      <c r="Z782" s="3" t="s">
        <v>3769</v>
      </c>
      <c r="AA782">
        <v>135</v>
      </c>
      <c r="AB782" s="1" t="s">
        <v>3755</v>
      </c>
      <c r="AC782" t="s">
        <v>38</v>
      </c>
    </row>
    <row r="783" spans="1:29" x14ac:dyDescent="0.25">
      <c r="A783" s="1" t="s">
        <v>3770</v>
      </c>
      <c r="B783" t="s">
        <v>3771</v>
      </c>
      <c r="C783" t="s">
        <v>3754</v>
      </c>
      <c r="D783" t="str">
        <f>HYPERLINK("http://image.bazic.com/3864.jpg","CLICK HERE")</f>
        <v>CLICK HERE</v>
      </c>
      <c r="E783" s="6">
        <v>1.99</v>
      </c>
      <c r="F783" s="7">
        <v>0.75</v>
      </c>
      <c r="G783" s="4">
        <v>288</v>
      </c>
      <c r="H783" s="5">
        <v>24</v>
      </c>
      <c r="I783">
        <v>10</v>
      </c>
      <c r="J783">
        <v>9</v>
      </c>
      <c r="K783">
        <v>9</v>
      </c>
      <c r="L783">
        <v>0.46875</v>
      </c>
      <c r="M783">
        <v>11.94</v>
      </c>
      <c r="N783" s="4">
        <v>8.25</v>
      </c>
      <c r="O783">
        <v>4.5</v>
      </c>
      <c r="P783">
        <v>1.5</v>
      </c>
      <c r="Q783">
        <v>3.2230000000000002E-2</v>
      </c>
      <c r="R783" s="5">
        <v>0.94</v>
      </c>
      <c r="S783">
        <v>4.375</v>
      </c>
      <c r="T783">
        <v>1.5599999999999999E-2</v>
      </c>
      <c r="U783">
        <v>8.125</v>
      </c>
      <c r="V783">
        <v>3.2000000000000003E-4</v>
      </c>
      <c r="W783">
        <v>0.04</v>
      </c>
      <c r="X783" s="2" t="s">
        <v>3772</v>
      </c>
      <c r="Y783" s="1" t="s">
        <v>3773</v>
      </c>
      <c r="Z783" s="3" t="s">
        <v>3774</v>
      </c>
      <c r="AA783">
        <v>120</v>
      </c>
      <c r="AB783" s="1" t="s">
        <v>3755</v>
      </c>
      <c r="AC783" t="s">
        <v>38</v>
      </c>
    </row>
    <row r="784" spans="1:29" x14ac:dyDescent="0.25">
      <c r="A784" s="1" t="s">
        <v>3775</v>
      </c>
      <c r="B784" t="s">
        <v>3776</v>
      </c>
      <c r="C784" t="s">
        <v>3754</v>
      </c>
      <c r="D784" t="str">
        <f>HYPERLINK("http://image.bazic.com/3865.jpg","CLICK HERE")</f>
        <v>CLICK HERE</v>
      </c>
      <c r="E784" s="6">
        <v>1.99</v>
      </c>
      <c r="F784" s="7">
        <v>0.75</v>
      </c>
      <c r="G784" s="4">
        <v>288</v>
      </c>
      <c r="H784" s="5">
        <v>24</v>
      </c>
      <c r="I784">
        <v>10</v>
      </c>
      <c r="J784">
        <v>9</v>
      </c>
      <c r="K784">
        <v>7</v>
      </c>
      <c r="L784">
        <v>0.36458000000000002</v>
      </c>
      <c r="M784">
        <v>9.6</v>
      </c>
      <c r="N784" s="4">
        <v>8.5</v>
      </c>
      <c r="O784">
        <v>4.75</v>
      </c>
      <c r="P784">
        <v>1</v>
      </c>
      <c r="Q784">
        <v>2.3369999999999998E-2</v>
      </c>
      <c r="R784" s="5">
        <v>0.76</v>
      </c>
      <c r="S784">
        <v>4.375</v>
      </c>
      <c r="T784">
        <v>1.5599999999999999E-2</v>
      </c>
      <c r="U784">
        <v>8.125</v>
      </c>
      <c r="V784">
        <v>3.2000000000000003E-4</v>
      </c>
      <c r="W784">
        <v>3.1E-2</v>
      </c>
      <c r="X784" s="2" t="s">
        <v>3777</v>
      </c>
      <c r="Y784" s="1" t="s">
        <v>3778</v>
      </c>
      <c r="Z784" s="3" t="s">
        <v>3779</v>
      </c>
      <c r="AA784">
        <v>120</v>
      </c>
      <c r="AB784" s="1" t="s">
        <v>3755</v>
      </c>
      <c r="AC784" t="s">
        <v>38</v>
      </c>
    </row>
    <row r="785" spans="1:29" x14ac:dyDescent="0.25">
      <c r="A785" s="1" t="s">
        <v>3780</v>
      </c>
      <c r="B785" t="s">
        <v>3781</v>
      </c>
      <c r="C785" t="s">
        <v>3754</v>
      </c>
      <c r="D785" t="str">
        <f>HYPERLINK("http://image.bazic.com/3870.jpg","CLICK HERE")</f>
        <v>CLICK HERE</v>
      </c>
      <c r="E785" s="6">
        <v>2.99</v>
      </c>
      <c r="F785" s="7">
        <v>1.1499999999999999</v>
      </c>
      <c r="G785" s="4">
        <v>144</v>
      </c>
      <c r="H785" s="5">
        <v>24</v>
      </c>
      <c r="I785">
        <v>20.5</v>
      </c>
      <c r="J785">
        <v>12.75</v>
      </c>
      <c r="K785">
        <v>6.75</v>
      </c>
      <c r="L785">
        <v>1.0209999999999999</v>
      </c>
      <c r="M785">
        <v>36.86</v>
      </c>
      <c r="N785" s="4">
        <v>11.75</v>
      </c>
      <c r="O785">
        <v>10</v>
      </c>
      <c r="P785">
        <v>2</v>
      </c>
      <c r="Q785">
        <v>0.13600000000000001</v>
      </c>
      <c r="R785" s="5">
        <v>5.96</v>
      </c>
      <c r="S785">
        <v>11.5</v>
      </c>
      <c r="T785">
        <v>6.25E-2</v>
      </c>
      <c r="U785">
        <v>9.625</v>
      </c>
      <c r="V785">
        <v>4.0000000000000001E-3</v>
      </c>
      <c r="W785">
        <v>0.24</v>
      </c>
      <c r="X785" s="2" t="s">
        <v>3783</v>
      </c>
      <c r="Y785" s="1" t="s">
        <v>3784</v>
      </c>
      <c r="Z785" s="3" t="s">
        <v>3785</v>
      </c>
      <c r="AA785">
        <v>36</v>
      </c>
      <c r="AB785" s="1" t="s">
        <v>3782</v>
      </c>
      <c r="AC785" t="s">
        <v>38</v>
      </c>
    </row>
    <row r="786" spans="1:29" x14ac:dyDescent="0.25">
      <c r="A786" s="1" t="s">
        <v>3786</v>
      </c>
      <c r="B786" t="s">
        <v>3787</v>
      </c>
      <c r="C786" t="s">
        <v>3754</v>
      </c>
      <c r="D786" t="str">
        <f>HYPERLINK("http://image.bazic.com/3871.jpg","CLICK HERE")</f>
        <v>CLICK HERE</v>
      </c>
      <c r="E786" s="6">
        <v>1.99</v>
      </c>
      <c r="F786" s="7">
        <v>0.89</v>
      </c>
      <c r="G786" s="4">
        <v>288</v>
      </c>
      <c r="H786" s="5">
        <v>24</v>
      </c>
      <c r="I786">
        <v>13</v>
      </c>
      <c r="J786">
        <v>11</v>
      </c>
      <c r="K786">
        <v>12.75</v>
      </c>
      <c r="L786">
        <v>1.0551200000000001</v>
      </c>
      <c r="M786">
        <v>36.96</v>
      </c>
      <c r="N786" s="4">
        <v>10</v>
      </c>
      <c r="O786">
        <v>6</v>
      </c>
      <c r="P786">
        <v>1.75</v>
      </c>
      <c r="Q786">
        <v>6.0760000000000002E-2</v>
      </c>
      <c r="R786" s="5">
        <v>3</v>
      </c>
      <c r="S786">
        <v>5.75</v>
      </c>
      <c r="T786">
        <v>6.25E-2</v>
      </c>
      <c r="U786">
        <v>9.625</v>
      </c>
      <c r="V786">
        <v>2E-3</v>
      </c>
      <c r="W786">
        <v>0.125</v>
      </c>
      <c r="X786" s="2" t="s">
        <v>3788</v>
      </c>
      <c r="Y786" s="1" t="s">
        <v>3789</v>
      </c>
      <c r="Z786" s="3" t="s">
        <v>3790</v>
      </c>
      <c r="AA786">
        <v>48</v>
      </c>
      <c r="AB786" s="1" t="s">
        <v>3782</v>
      </c>
      <c r="AC786" t="s">
        <v>38</v>
      </c>
    </row>
    <row r="787" spans="1:29" x14ac:dyDescent="0.25">
      <c r="A787" s="1" t="s">
        <v>3791</v>
      </c>
      <c r="B787" t="s">
        <v>3792</v>
      </c>
      <c r="C787" t="s">
        <v>3754</v>
      </c>
      <c r="D787" t="str">
        <f>HYPERLINK("http://image.bazic.com/3872.jpg","CLICK HERE")</f>
        <v>CLICK HERE</v>
      </c>
      <c r="E787" s="6">
        <v>1.99</v>
      </c>
      <c r="F787" s="7">
        <v>0.89</v>
      </c>
      <c r="G787" s="4">
        <v>288</v>
      </c>
      <c r="H787" s="5">
        <v>24</v>
      </c>
      <c r="I787">
        <v>12.75</v>
      </c>
      <c r="J787">
        <v>10.75</v>
      </c>
      <c r="K787">
        <v>12.75</v>
      </c>
      <c r="L787">
        <v>1.0113099999999999</v>
      </c>
      <c r="M787">
        <v>35.96</v>
      </c>
      <c r="N787" s="4">
        <v>9.75</v>
      </c>
      <c r="O787">
        <v>6.25</v>
      </c>
      <c r="P787">
        <v>2</v>
      </c>
      <c r="Q787">
        <v>7.0529999999999995E-2</v>
      </c>
      <c r="R787" s="5">
        <v>2.92</v>
      </c>
      <c r="S787">
        <v>5.75</v>
      </c>
      <c r="T787">
        <v>6.25E-2</v>
      </c>
      <c r="U787">
        <v>9.625</v>
      </c>
      <c r="V787">
        <v>2E-3</v>
      </c>
      <c r="W787">
        <v>0.125</v>
      </c>
      <c r="X787" s="2" t="s">
        <v>3794</v>
      </c>
      <c r="Y787" s="1" t="s">
        <v>3795</v>
      </c>
      <c r="Z787" s="3" t="s">
        <v>3796</v>
      </c>
      <c r="AA787">
        <v>48</v>
      </c>
      <c r="AB787" s="1" t="s">
        <v>3793</v>
      </c>
      <c r="AC787" t="s">
        <v>38</v>
      </c>
    </row>
    <row r="788" spans="1:29" x14ac:dyDescent="0.25">
      <c r="A788" s="1" t="s">
        <v>3797</v>
      </c>
      <c r="B788" t="s">
        <v>3798</v>
      </c>
      <c r="C788" t="s">
        <v>3754</v>
      </c>
      <c r="D788" t="str">
        <f>HYPERLINK("http://image.bazic.com/3874.jpg","CLICK HERE")</f>
        <v>CLICK HERE</v>
      </c>
      <c r="E788" s="6">
        <v>1.99</v>
      </c>
      <c r="F788" s="7">
        <v>0.75</v>
      </c>
      <c r="G788" s="4">
        <v>288</v>
      </c>
      <c r="H788" s="5">
        <v>24</v>
      </c>
      <c r="I788">
        <v>12.75</v>
      </c>
      <c r="J788">
        <v>10.75</v>
      </c>
      <c r="K788">
        <v>11.5</v>
      </c>
      <c r="L788">
        <v>0.91215999999999997</v>
      </c>
      <c r="M788">
        <v>21.52</v>
      </c>
      <c r="N788" s="4">
        <v>7.25</v>
      </c>
      <c r="O788">
        <v>5.5</v>
      </c>
      <c r="P788">
        <v>1.75</v>
      </c>
      <c r="Q788">
        <v>4.0379999999999999E-2</v>
      </c>
      <c r="R788" s="5">
        <v>1.64</v>
      </c>
      <c r="S788">
        <v>5</v>
      </c>
      <c r="T788">
        <v>1.5599999999999999E-2</v>
      </c>
      <c r="U788">
        <v>7</v>
      </c>
      <c r="V788">
        <v>3.2000000000000003E-4</v>
      </c>
      <c r="W788">
        <v>6.6000000000000003E-2</v>
      </c>
      <c r="X788" s="2" t="s">
        <v>3799</v>
      </c>
      <c r="Y788" s="1" t="s">
        <v>3800</v>
      </c>
      <c r="Z788" s="3" t="s">
        <v>3801</v>
      </c>
      <c r="AA788">
        <v>120</v>
      </c>
      <c r="AB788" s="1" t="s">
        <v>3793</v>
      </c>
      <c r="AC788" t="s">
        <v>38</v>
      </c>
    </row>
    <row r="789" spans="1:29" x14ac:dyDescent="0.25">
      <c r="A789" s="1" t="s">
        <v>3802</v>
      </c>
      <c r="B789" t="s">
        <v>3803</v>
      </c>
      <c r="C789" t="s">
        <v>3804</v>
      </c>
      <c r="D789" t="str">
        <f>HYPERLINK("http://image.bazic.com/3900.jpg","CLICK HERE")</f>
        <v>CLICK HERE</v>
      </c>
      <c r="E789" s="6">
        <v>1.99</v>
      </c>
      <c r="F789" s="7">
        <v>0.89</v>
      </c>
      <c r="G789" s="4">
        <v>144</v>
      </c>
      <c r="H789" s="5">
        <v>24</v>
      </c>
      <c r="I789">
        <v>17</v>
      </c>
      <c r="J789">
        <v>10</v>
      </c>
      <c r="K789">
        <v>15.75</v>
      </c>
      <c r="L789">
        <v>1.54948</v>
      </c>
      <c r="M789">
        <v>17.440000000000001</v>
      </c>
      <c r="N789" s="4">
        <v>9</v>
      </c>
      <c r="O789">
        <v>5.5</v>
      </c>
      <c r="P789">
        <v>7.5</v>
      </c>
      <c r="Q789">
        <v>0.21484</v>
      </c>
      <c r="R789" s="5">
        <v>2.74</v>
      </c>
      <c r="S789">
        <v>2.2835000000000001</v>
      </c>
      <c r="T789">
        <v>0.66930000000000001</v>
      </c>
      <c r="U789">
        <v>8.7401599999999995</v>
      </c>
      <c r="V789">
        <v>7.7299999999999999E-3</v>
      </c>
      <c r="W789">
        <v>0.1</v>
      </c>
      <c r="X789" s="2" t="s">
        <v>3806</v>
      </c>
      <c r="Y789" s="1" t="s">
        <v>3807</v>
      </c>
      <c r="Z789" s="3" t="s">
        <v>3808</v>
      </c>
      <c r="AA789">
        <v>40</v>
      </c>
      <c r="AB789" s="1" t="s">
        <v>3805</v>
      </c>
      <c r="AC789" t="s">
        <v>38</v>
      </c>
    </row>
    <row r="790" spans="1:29" x14ac:dyDescent="0.25">
      <c r="A790" s="1" t="s">
        <v>3809</v>
      </c>
      <c r="B790" t="s">
        <v>3810</v>
      </c>
      <c r="C790" t="s">
        <v>3804</v>
      </c>
      <c r="D790" t="str">
        <f>HYPERLINK("http://image.bazic.com/3901.jpg","CLICK HERE")</f>
        <v>CLICK HERE</v>
      </c>
      <c r="E790" s="6">
        <v>2.99</v>
      </c>
      <c r="F790" s="7">
        <v>1.2</v>
      </c>
      <c r="G790" s="4">
        <v>144</v>
      </c>
      <c r="H790" s="5">
        <v>24</v>
      </c>
      <c r="I790">
        <v>22</v>
      </c>
      <c r="J790">
        <v>10</v>
      </c>
      <c r="K790">
        <v>16.75</v>
      </c>
      <c r="L790">
        <v>2.13252</v>
      </c>
      <c r="M790">
        <v>28.44</v>
      </c>
      <c r="N790" s="4">
        <v>9</v>
      </c>
      <c r="O790">
        <v>7.25</v>
      </c>
      <c r="P790">
        <v>8</v>
      </c>
      <c r="Q790">
        <v>0.30208000000000002</v>
      </c>
      <c r="R790" s="5">
        <v>4.5199999999999996</v>
      </c>
      <c r="S790">
        <v>3.54331</v>
      </c>
      <c r="T790">
        <v>0.70865999999999996</v>
      </c>
      <c r="U790">
        <v>8.8582699999999992</v>
      </c>
      <c r="V790">
        <v>1.2869999999999999E-2</v>
      </c>
      <c r="W790">
        <v>0.18</v>
      </c>
      <c r="X790" s="2" t="s">
        <v>3811</v>
      </c>
      <c r="Y790" s="1" t="s">
        <v>3812</v>
      </c>
      <c r="Z790" s="3" t="s">
        <v>3813</v>
      </c>
      <c r="AA790">
        <v>32</v>
      </c>
      <c r="AB790" s="1" t="s">
        <v>3805</v>
      </c>
      <c r="AC790" t="s">
        <v>38</v>
      </c>
    </row>
    <row r="791" spans="1:29" x14ac:dyDescent="0.25">
      <c r="A791" s="1" t="s">
        <v>3814</v>
      </c>
      <c r="B791" t="s">
        <v>3815</v>
      </c>
      <c r="C791" t="s">
        <v>3804</v>
      </c>
      <c r="D791" t="str">
        <f>HYPERLINK("http://image.bazic.com/3910.jpg","CLICK HERE")</f>
        <v>CLICK HERE</v>
      </c>
      <c r="E791" s="6">
        <v>3.99</v>
      </c>
      <c r="F791" s="7">
        <v>1.95</v>
      </c>
      <c r="G791" s="4">
        <v>72</v>
      </c>
      <c r="H791" s="5">
        <v>24</v>
      </c>
      <c r="I791">
        <v>25.75</v>
      </c>
      <c r="J791">
        <v>9.25</v>
      </c>
      <c r="K791">
        <v>11</v>
      </c>
      <c r="L791">
        <v>1.51624</v>
      </c>
      <c r="M791">
        <v>29.7</v>
      </c>
      <c r="N791" s="4">
        <v>8.5</v>
      </c>
      <c r="O791">
        <v>8.25</v>
      </c>
      <c r="P791">
        <v>10.25</v>
      </c>
      <c r="Q791">
        <v>0.41596</v>
      </c>
      <c r="R791" s="5">
        <v>9.5</v>
      </c>
      <c r="S791">
        <v>3.7250000000000001</v>
      </c>
      <c r="T791">
        <v>0.75</v>
      </c>
      <c r="U791">
        <v>8.75</v>
      </c>
      <c r="V791">
        <v>1.4149999999999999E-2</v>
      </c>
      <c r="W791">
        <v>0.38</v>
      </c>
      <c r="X791" s="2" t="s">
        <v>3816</v>
      </c>
      <c r="Y791" s="1" t="s">
        <v>3817</v>
      </c>
      <c r="Z791" s="3" t="s">
        <v>3818</v>
      </c>
      <c r="AA791">
        <v>36</v>
      </c>
      <c r="AB791" s="1" t="s">
        <v>3805</v>
      </c>
      <c r="AC791" t="s">
        <v>38</v>
      </c>
    </row>
    <row r="792" spans="1:29" x14ac:dyDescent="0.25">
      <c r="A792" s="1" t="s">
        <v>3819</v>
      </c>
      <c r="B792" t="s">
        <v>3820</v>
      </c>
      <c r="C792" t="s">
        <v>3804</v>
      </c>
      <c r="D792" t="str">
        <f>HYPERLINK("http://image.bazic.com/3911.jpg","CLICK HERE")</f>
        <v>CLICK HERE</v>
      </c>
      <c r="E792" s="6">
        <v>1.99</v>
      </c>
      <c r="F792" s="7">
        <v>0.89</v>
      </c>
      <c r="G792" s="4">
        <v>144</v>
      </c>
      <c r="H792" s="5">
        <v>24</v>
      </c>
      <c r="I792">
        <v>15.75</v>
      </c>
      <c r="J792">
        <v>12</v>
      </c>
      <c r="K792">
        <v>18.75</v>
      </c>
      <c r="L792">
        <v>2.05078</v>
      </c>
      <c r="M792">
        <v>21.44</v>
      </c>
      <c r="N792" s="4">
        <v>11</v>
      </c>
      <c r="O792">
        <v>7.75</v>
      </c>
      <c r="P792">
        <v>6</v>
      </c>
      <c r="Q792">
        <v>0.29601</v>
      </c>
      <c r="R792" s="5">
        <v>3.44</v>
      </c>
      <c r="S792">
        <v>7.3622100000000001</v>
      </c>
      <c r="T792">
        <v>0.19685</v>
      </c>
      <c r="U792">
        <v>10.944900000000001</v>
      </c>
      <c r="V792">
        <v>9.1800000000000007E-3</v>
      </c>
      <c r="W792">
        <v>0.14000000000000001</v>
      </c>
      <c r="X792" s="2" t="s">
        <v>3821</v>
      </c>
      <c r="Y792" s="1" t="s">
        <v>3822</v>
      </c>
      <c r="Z792" s="3" t="s">
        <v>3823</v>
      </c>
      <c r="AA792">
        <v>40</v>
      </c>
      <c r="AB792" s="1" t="s">
        <v>3805</v>
      </c>
      <c r="AC792" t="s">
        <v>38</v>
      </c>
    </row>
    <row r="793" spans="1:29" x14ac:dyDescent="0.25">
      <c r="A793" s="1" t="s">
        <v>3824</v>
      </c>
      <c r="B793" t="s">
        <v>3825</v>
      </c>
      <c r="C793" t="s">
        <v>3804</v>
      </c>
      <c r="D793" t="str">
        <f>HYPERLINK("http://image.bazic.com/3912.jpg","CLICK HERE")</f>
        <v>CLICK HERE</v>
      </c>
      <c r="E793" s="6">
        <v>2.99</v>
      </c>
      <c r="F793" s="7">
        <v>1.5</v>
      </c>
      <c r="G793" s="4">
        <v>144</v>
      </c>
      <c r="H793" s="5">
        <v>24</v>
      </c>
      <c r="I793">
        <v>23.5</v>
      </c>
      <c r="J793">
        <v>9.75</v>
      </c>
      <c r="K793">
        <v>16</v>
      </c>
      <c r="L793">
        <v>2.1215299999999999</v>
      </c>
      <c r="M793">
        <v>40.840000000000003</v>
      </c>
      <c r="N793" s="4">
        <v>9</v>
      </c>
      <c r="O793">
        <v>7.75</v>
      </c>
      <c r="P793">
        <v>7.5</v>
      </c>
      <c r="Q793">
        <v>0.30273</v>
      </c>
      <c r="R793" s="5">
        <v>6.62</v>
      </c>
      <c r="S793">
        <v>3.75</v>
      </c>
      <c r="T793">
        <v>0.5</v>
      </c>
      <c r="U793">
        <v>8.75</v>
      </c>
      <c r="V793">
        <v>9.4900000000000002E-3</v>
      </c>
      <c r="W793">
        <v>0.28000000000000003</v>
      </c>
      <c r="X793" s="2" t="s">
        <v>3826</v>
      </c>
      <c r="Y793" s="1" t="s">
        <v>3827</v>
      </c>
      <c r="Z793" s="3" t="s">
        <v>3828</v>
      </c>
      <c r="AA793">
        <v>32</v>
      </c>
      <c r="AB793" s="1" t="s">
        <v>3805</v>
      </c>
      <c r="AC793" t="s">
        <v>38</v>
      </c>
    </row>
    <row r="794" spans="1:29" x14ac:dyDescent="0.25">
      <c r="A794" s="1" t="s">
        <v>3829</v>
      </c>
      <c r="B794" t="s">
        <v>3830</v>
      </c>
      <c r="C794" t="s">
        <v>3804</v>
      </c>
      <c r="D794" t="str">
        <f>HYPERLINK("http://image.bazic.com/3913.jpg","CLICK HERE")</f>
        <v>CLICK HERE</v>
      </c>
      <c r="E794" s="6">
        <v>7.99</v>
      </c>
      <c r="F794" s="7">
        <v>3.75</v>
      </c>
      <c r="G794" s="4">
        <v>72</v>
      </c>
      <c r="H794" s="5">
        <v>12</v>
      </c>
      <c r="I794">
        <v>16.5</v>
      </c>
      <c r="J794">
        <v>11.25</v>
      </c>
      <c r="K794">
        <v>18.75</v>
      </c>
      <c r="L794">
        <v>2.01416</v>
      </c>
      <c r="M794">
        <v>41.32</v>
      </c>
      <c r="N794" s="4">
        <v>10.25</v>
      </c>
      <c r="O794">
        <v>8</v>
      </c>
      <c r="P794">
        <v>6</v>
      </c>
      <c r="Q794">
        <v>0.28471999999999997</v>
      </c>
      <c r="R794" s="5">
        <v>6.68</v>
      </c>
      <c r="S794">
        <v>5.5</v>
      </c>
      <c r="T794">
        <v>0.5</v>
      </c>
      <c r="U794">
        <v>10</v>
      </c>
      <c r="V794">
        <v>1.5910000000000001E-2</v>
      </c>
      <c r="W794">
        <v>0.54</v>
      </c>
      <c r="X794" s="2" t="s">
        <v>3831</v>
      </c>
      <c r="Y794" s="1" t="s">
        <v>3832</v>
      </c>
      <c r="Z794" s="3" t="s">
        <v>3833</v>
      </c>
      <c r="AA794">
        <v>27</v>
      </c>
      <c r="AB794" s="1" t="s">
        <v>3805</v>
      </c>
      <c r="AC794" t="s">
        <v>38</v>
      </c>
    </row>
    <row r="795" spans="1:29" x14ac:dyDescent="0.25">
      <c r="A795" s="1" t="s">
        <v>3834</v>
      </c>
      <c r="B795" t="s">
        <v>3835</v>
      </c>
      <c r="C795" t="s">
        <v>3804</v>
      </c>
      <c r="D795" t="str">
        <f>HYPERLINK("http://image.bazic.com/3914.jpg","CLICK HERE")</f>
        <v>CLICK HERE</v>
      </c>
      <c r="E795" s="6">
        <v>10.99</v>
      </c>
      <c r="F795" s="7">
        <v>5.25</v>
      </c>
      <c r="G795" s="4">
        <v>12</v>
      </c>
      <c r="I795">
        <v>12</v>
      </c>
      <c r="J795">
        <v>7.5</v>
      </c>
      <c r="K795">
        <v>8.25</v>
      </c>
      <c r="L795">
        <v>0.42969000000000002</v>
      </c>
      <c r="M795">
        <v>9.3000000000000007</v>
      </c>
      <c r="S795">
        <v>6.5</v>
      </c>
      <c r="T795">
        <v>0.5</v>
      </c>
      <c r="U795">
        <v>11</v>
      </c>
      <c r="V795">
        <v>2.069E-2</v>
      </c>
      <c r="W795">
        <v>0.74</v>
      </c>
      <c r="X795" s="2" t="s">
        <v>3836</v>
      </c>
      <c r="Z795" s="3" t="s">
        <v>3837</v>
      </c>
      <c r="AA795">
        <v>160</v>
      </c>
      <c r="AB795" s="1" t="s">
        <v>3805</v>
      </c>
      <c r="AC795" t="s">
        <v>38</v>
      </c>
    </row>
    <row r="796" spans="1:29" x14ac:dyDescent="0.25">
      <c r="A796" s="1" t="s">
        <v>3838</v>
      </c>
      <c r="B796" t="s">
        <v>3839</v>
      </c>
      <c r="C796" t="s">
        <v>3804</v>
      </c>
      <c r="D796" t="str">
        <f>HYPERLINK("http://image.bazic.com/3920.jpg","CLICK HERE")</f>
        <v>CLICK HERE</v>
      </c>
      <c r="E796" s="6">
        <v>2.99</v>
      </c>
      <c r="F796" s="7">
        <v>1.2</v>
      </c>
      <c r="G796" s="4">
        <v>72</v>
      </c>
      <c r="H796" s="5">
        <v>24</v>
      </c>
      <c r="I796">
        <v>16.5</v>
      </c>
      <c r="J796">
        <v>14.25</v>
      </c>
      <c r="K796">
        <v>14.5</v>
      </c>
      <c r="L796">
        <v>1.97298</v>
      </c>
      <c r="M796">
        <v>21.22</v>
      </c>
      <c r="N796" s="4">
        <v>16</v>
      </c>
      <c r="O796">
        <v>13.75</v>
      </c>
      <c r="P796">
        <v>4.75</v>
      </c>
      <c r="Q796">
        <v>0.60475000000000001</v>
      </c>
      <c r="R796" s="5">
        <v>6.6</v>
      </c>
      <c r="S796">
        <v>4.9610000000000003</v>
      </c>
      <c r="T796">
        <v>1.1020000000000001</v>
      </c>
      <c r="U796">
        <v>10.196999999999999</v>
      </c>
      <c r="V796">
        <v>3.2259999999999997E-2</v>
      </c>
      <c r="W796">
        <v>0.24</v>
      </c>
      <c r="X796" s="2" t="s">
        <v>3840</v>
      </c>
      <c r="Y796" s="1" t="s">
        <v>3841</v>
      </c>
      <c r="Z796" s="3" t="s">
        <v>3842</v>
      </c>
      <c r="AA796">
        <v>40</v>
      </c>
      <c r="AB796" s="1" t="s">
        <v>3805</v>
      </c>
      <c r="AC796" t="s">
        <v>38</v>
      </c>
    </row>
    <row r="797" spans="1:29" x14ac:dyDescent="0.25">
      <c r="A797" s="1" t="s">
        <v>3843</v>
      </c>
      <c r="B797" t="s">
        <v>3844</v>
      </c>
      <c r="C797" t="s">
        <v>617</v>
      </c>
      <c r="D797" t="str">
        <f>HYPERLINK("http://image.bazic.com/39200.jpg","CLICK HERE")</f>
        <v>CLICK HERE</v>
      </c>
      <c r="E797" s="6">
        <v>3.95</v>
      </c>
      <c r="F797" s="7">
        <v>0.89</v>
      </c>
      <c r="G797" s="4">
        <v>24</v>
      </c>
      <c r="I797">
        <v>10.75</v>
      </c>
      <c r="J797">
        <v>8.5</v>
      </c>
      <c r="K797">
        <v>3.5</v>
      </c>
      <c r="L797">
        <v>0.18507999999999999</v>
      </c>
      <c r="M797">
        <v>4.34</v>
      </c>
      <c r="S797">
        <v>5.2560000000000002</v>
      </c>
      <c r="T797">
        <v>0.27600000000000002</v>
      </c>
      <c r="U797">
        <v>8.2279999999999998</v>
      </c>
      <c r="V797">
        <v>6.9100000000000003E-3</v>
      </c>
      <c r="W797">
        <v>0.16</v>
      </c>
      <c r="X797" s="2" t="s">
        <v>3845</v>
      </c>
      <c r="Z797" s="3" t="s">
        <v>3846</v>
      </c>
      <c r="AA797">
        <v>180</v>
      </c>
      <c r="AB797" s="1" t="s">
        <v>30</v>
      </c>
      <c r="AC797" t="s">
        <v>31</v>
      </c>
    </row>
    <row r="798" spans="1:29" x14ac:dyDescent="0.25">
      <c r="A798" s="1" t="s">
        <v>3847</v>
      </c>
      <c r="B798" t="s">
        <v>3848</v>
      </c>
      <c r="C798" t="s">
        <v>3804</v>
      </c>
      <c r="D798" t="str">
        <f>HYPERLINK("http://image.bazic.com/3921.jpg","CLICK HERE")</f>
        <v>CLICK HERE</v>
      </c>
      <c r="E798" s="6">
        <v>3.99</v>
      </c>
      <c r="F798" s="7">
        <v>1.8</v>
      </c>
      <c r="G798" s="4">
        <v>72</v>
      </c>
      <c r="H798" s="5">
        <v>24</v>
      </c>
      <c r="I798">
        <v>18.25</v>
      </c>
      <c r="J798">
        <v>12</v>
      </c>
      <c r="K798">
        <v>22.5</v>
      </c>
      <c r="L798">
        <v>2.8515600000000001</v>
      </c>
      <c r="M798">
        <v>29.72</v>
      </c>
      <c r="N798" s="4">
        <v>17.75</v>
      </c>
      <c r="O798">
        <v>11.5</v>
      </c>
      <c r="P798">
        <v>7.25</v>
      </c>
      <c r="Q798">
        <v>10.27713</v>
      </c>
      <c r="R798" s="5">
        <v>9.3800000000000008</v>
      </c>
      <c r="S798">
        <v>5.984</v>
      </c>
      <c r="T798">
        <v>0.86599999999999999</v>
      </c>
      <c r="U798">
        <v>11.023999999999999</v>
      </c>
      <c r="V798">
        <v>3.3059999999999999E-2</v>
      </c>
      <c r="W798">
        <v>0.37</v>
      </c>
      <c r="X798" s="2" t="s">
        <v>3849</v>
      </c>
      <c r="Y798" s="1" t="s">
        <v>3850</v>
      </c>
      <c r="Z798" s="3" t="s">
        <v>3851</v>
      </c>
      <c r="AA798">
        <v>24</v>
      </c>
      <c r="AB798" s="1" t="s">
        <v>3805</v>
      </c>
      <c r="AC798" t="s">
        <v>38</v>
      </c>
    </row>
    <row r="799" spans="1:29" x14ac:dyDescent="0.25">
      <c r="A799" s="1" t="s">
        <v>3852</v>
      </c>
      <c r="B799" t="s">
        <v>3853</v>
      </c>
      <c r="C799" t="s">
        <v>3804</v>
      </c>
      <c r="D799" t="str">
        <f>HYPERLINK("http://image.bazic.com/3930.jpg","CLICK HERE")</f>
        <v>CLICK HERE</v>
      </c>
      <c r="E799" s="6">
        <v>3.99</v>
      </c>
      <c r="F799" s="7">
        <v>1.8</v>
      </c>
      <c r="G799" s="4">
        <v>72</v>
      </c>
      <c r="H799" s="5">
        <v>24</v>
      </c>
      <c r="I799">
        <v>12.25</v>
      </c>
      <c r="J799">
        <v>11.25</v>
      </c>
      <c r="K799">
        <v>26.75</v>
      </c>
      <c r="L799">
        <v>2.1333799999999998</v>
      </c>
      <c r="M799">
        <v>32.200000000000003</v>
      </c>
      <c r="N799" s="4">
        <v>11.5</v>
      </c>
      <c r="O799">
        <v>10.25</v>
      </c>
      <c r="P799">
        <v>8.75</v>
      </c>
      <c r="Q799">
        <v>0.59687999999999997</v>
      </c>
      <c r="R799" s="5">
        <v>10.32</v>
      </c>
      <c r="S799">
        <v>10</v>
      </c>
      <c r="T799">
        <v>1.75</v>
      </c>
      <c r="U799">
        <v>2.125</v>
      </c>
      <c r="V799">
        <v>2.1520000000000001E-2</v>
      </c>
      <c r="W799">
        <v>0.4</v>
      </c>
      <c r="X799" s="2" t="s">
        <v>3854</v>
      </c>
      <c r="Y799" s="1" t="s">
        <v>3855</v>
      </c>
      <c r="Z799" s="3" t="s">
        <v>3856</v>
      </c>
      <c r="AA799">
        <v>36</v>
      </c>
      <c r="AB799" s="1" t="s">
        <v>3805</v>
      </c>
      <c r="AC799" t="s">
        <v>38</v>
      </c>
    </row>
    <row r="800" spans="1:29" x14ac:dyDescent="0.25">
      <c r="A800" s="1" t="s">
        <v>3857</v>
      </c>
      <c r="B800" t="s">
        <v>3858</v>
      </c>
      <c r="C800" t="s">
        <v>3804</v>
      </c>
      <c r="D800" t="str">
        <f>HYPERLINK("http://image.bazic.com/3939.jpg","CLICK HERE")</f>
        <v>CLICK HERE</v>
      </c>
      <c r="E800" s="6">
        <v>2.99</v>
      </c>
      <c r="F800" s="7">
        <v>1.2</v>
      </c>
      <c r="G800" s="4">
        <v>72</v>
      </c>
      <c r="H800" s="5">
        <v>24</v>
      </c>
      <c r="I800">
        <v>16.25</v>
      </c>
      <c r="J800">
        <v>11.5</v>
      </c>
      <c r="K800">
        <v>14</v>
      </c>
      <c r="L800">
        <v>1.51403</v>
      </c>
      <c r="M800">
        <v>20.440000000000001</v>
      </c>
      <c r="N800" s="4">
        <v>15.75</v>
      </c>
      <c r="O800">
        <v>11.25</v>
      </c>
      <c r="P800">
        <v>4.25</v>
      </c>
      <c r="Q800">
        <v>0.43579000000000001</v>
      </c>
      <c r="R800" s="5">
        <v>6.46</v>
      </c>
      <c r="S800">
        <v>4.8125</v>
      </c>
      <c r="T800">
        <v>1.375</v>
      </c>
      <c r="U800">
        <v>7.875</v>
      </c>
      <c r="V800">
        <v>3.0159999999999999E-2</v>
      </c>
      <c r="W800">
        <v>0.31</v>
      </c>
      <c r="X800" s="2" t="s">
        <v>3859</v>
      </c>
      <c r="Y800" s="1" t="s">
        <v>3860</v>
      </c>
      <c r="Z800" s="3" t="s">
        <v>3861</v>
      </c>
      <c r="AA800">
        <v>50</v>
      </c>
      <c r="AB800" s="1" t="s">
        <v>3805</v>
      </c>
      <c r="AC800" t="s">
        <v>38</v>
      </c>
    </row>
    <row r="801" spans="1:29" x14ac:dyDescent="0.25">
      <c r="A801" s="1" t="s">
        <v>3862</v>
      </c>
      <c r="B801" t="s">
        <v>3863</v>
      </c>
      <c r="C801" t="s">
        <v>3804</v>
      </c>
      <c r="D801" t="str">
        <f>HYPERLINK("http://image.bazic.com/3941.jpg","CLICK HERE")</f>
        <v>CLICK HERE</v>
      </c>
      <c r="E801" s="6">
        <v>2.99</v>
      </c>
      <c r="F801" s="7">
        <v>1.5</v>
      </c>
      <c r="G801" s="4">
        <v>72</v>
      </c>
      <c r="H801" s="5">
        <v>24</v>
      </c>
      <c r="I801">
        <v>12.25</v>
      </c>
      <c r="J801">
        <v>12</v>
      </c>
      <c r="K801">
        <v>18.5</v>
      </c>
      <c r="L801">
        <v>1.57379</v>
      </c>
      <c r="M801">
        <v>27.48</v>
      </c>
      <c r="N801" s="4">
        <v>11.75</v>
      </c>
      <c r="O801">
        <v>11.5</v>
      </c>
      <c r="P801">
        <v>5.75</v>
      </c>
      <c r="Q801">
        <v>0.44963999999999998</v>
      </c>
      <c r="R801" s="5">
        <v>8.8000000000000007</v>
      </c>
      <c r="S801">
        <v>6.181</v>
      </c>
      <c r="T801">
        <v>0.75</v>
      </c>
      <c r="U801">
        <v>9.8030000000000008</v>
      </c>
      <c r="V801">
        <v>2.63E-2</v>
      </c>
      <c r="W801">
        <v>0.35199999999999998</v>
      </c>
      <c r="X801" s="2" t="s">
        <v>3864</v>
      </c>
      <c r="Y801" s="1" t="s">
        <v>3865</v>
      </c>
      <c r="Z801" s="3" t="s">
        <v>3866</v>
      </c>
      <c r="AA801">
        <v>48</v>
      </c>
      <c r="AB801" s="1" t="s">
        <v>3805</v>
      </c>
      <c r="AC801" t="s">
        <v>38</v>
      </c>
    </row>
    <row r="802" spans="1:29" x14ac:dyDescent="0.25">
      <c r="A802" s="1" t="s">
        <v>3867</v>
      </c>
      <c r="B802" t="s">
        <v>3868</v>
      </c>
      <c r="C802" t="s">
        <v>3804</v>
      </c>
      <c r="D802" t="str">
        <f>HYPERLINK("http://image.bazic.com/3950.jpg","CLICK HERE")</f>
        <v>CLICK HERE</v>
      </c>
      <c r="E802" s="6">
        <v>3.99</v>
      </c>
      <c r="F802" s="7">
        <v>1.95</v>
      </c>
      <c r="G802" s="4">
        <v>72</v>
      </c>
      <c r="H802" s="5">
        <v>24</v>
      </c>
      <c r="I802">
        <v>15.25</v>
      </c>
      <c r="J802">
        <v>10</v>
      </c>
      <c r="K802">
        <v>16.75</v>
      </c>
      <c r="L802">
        <v>1.4782299999999999</v>
      </c>
      <c r="M802">
        <v>24.78</v>
      </c>
      <c r="N802" s="4">
        <v>14.75</v>
      </c>
      <c r="O802">
        <v>9.25</v>
      </c>
      <c r="P802">
        <v>5.25</v>
      </c>
      <c r="Q802">
        <v>0.41452</v>
      </c>
      <c r="R802" s="5">
        <v>7.92</v>
      </c>
      <c r="S802">
        <v>4.5</v>
      </c>
      <c r="T802">
        <v>0.75</v>
      </c>
      <c r="U802">
        <v>8.25</v>
      </c>
      <c r="V802">
        <v>1.6109999999999999E-2</v>
      </c>
      <c r="W802">
        <v>0.315</v>
      </c>
      <c r="X802" s="2" t="s">
        <v>3869</v>
      </c>
      <c r="Y802" s="1" t="s">
        <v>3870</v>
      </c>
      <c r="Z802" s="3" t="s">
        <v>3871</v>
      </c>
      <c r="AA802">
        <v>48</v>
      </c>
      <c r="AB802" s="1" t="s">
        <v>3805</v>
      </c>
      <c r="AC802" t="s">
        <v>38</v>
      </c>
    </row>
    <row r="803" spans="1:29" x14ac:dyDescent="0.25">
      <c r="A803" s="1" t="s">
        <v>3872</v>
      </c>
      <c r="B803" t="s">
        <v>3873</v>
      </c>
      <c r="C803" t="s">
        <v>3804</v>
      </c>
      <c r="D803" t="str">
        <f>HYPERLINK("http://image.bazic.com/3951.jpg","CLICK HERE")</f>
        <v>CLICK HERE</v>
      </c>
      <c r="E803" s="6">
        <v>5.99</v>
      </c>
      <c r="F803" s="7">
        <v>2.85</v>
      </c>
      <c r="G803" s="4">
        <v>72</v>
      </c>
      <c r="H803" s="5">
        <v>12</v>
      </c>
      <c r="I803">
        <v>17.75</v>
      </c>
      <c r="J803">
        <v>13.5</v>
      </c>
      <c r="K803">
        <v>11.25</v>
      </c>
      <c r="L803">
        <v>1.56006</v>
      </c>
      <c r="M803">
        <v>33.76</v>
      </c>
      <c r="N803" s="4">
        <v>17.25</v>
      </c>
      <c r="O803">
        <v>4.25</v>
      </c>
      <c r="P803">
        <v>5.25</v>
      </c>
      <c r="Q803">
        <v>0.22273999999999999</v>
      </c>
      <c r="R803" s="5">
        <v>5.44</v>
      </c>
      <c r="S803">
        <v>3.94</v>
      </c>
      <c r="T803">
        <v>0.81</v>
      </c>
      <c r="U803">
        <v>9.3800000000000008</v>
      </c>
      <c r="V803">
        <v>1.7319999999999999E-2</v>
      </c>
      <c r="W803">
        <v>0.439</v>
      </c>
      <c r="X803" s="2" t="s">
        <v>3874</v>
      </c>
      <c r="Y803" s="1" t="s">
        <v>3875</v>
      </c>
      <c r="Z803" s="3" t="s">
        <v>3876</v>
      </c>
      <c r="AA803">
        <v>35</v>
      </c>
      <c r="AB803" s="1" t="s">
        <v>3805</v>
      </c>
      <c r="AC803" t="s">
        <v>38</v>
      </c>
    </row>
    <row r="804" spans="1:29" x14ac:dyDescent="0.25">
      <c r="A804" s="1" t="s">
        <v>3877</v>
      </c>
      <c r="B804" t="s">
        <v>3878</v>
      </c>
      <c r="C804" t="s">
        <v>3804</v>
      </c>
      <c r="D804" t="str">
        <f>HYPERLINK("http://image.bazic.com/3980.jpg","CLICK HERE")</f>
        <v>CLICK HERE</v>
      </c>
      <c r="E804" s="6">
        <v>2.99</v>
      </c>
      <c r="F804" s="7">
        <v>1.1499999999999999</v>
      </c>
      <c r="G804" s="4">
        <v>144</v>
      </c>
      <c r="H804" s="5">
        <v>24</v>
      </c>
      <c r="I804">
        <v>19.75</v>
      </c>
      <c r="J804">
        <v>9.75</v>
      </c>
      <c r="K804">
        <v>12</v>
      </c>
      <c r="L804">
        <v>1.33724</v>
      </c>
      <c r="M804">
        <v>15.48</v>
      </c>
      <c r="N804" s="4">
        <v>9</v>
      </c>
      <c r="O804">
        <v>6.5</v>
      </c>
      <c r="P804">
        <v>5.5</v>
      </c>
      <c r="Q804">
        <v>0.1862</v>
      </c>
      <c r="R804" s="5">
        <v>2.36</v>
      </c>
      <c r="S804">
        <v>3.375</v>
      </c>
      <c r="T804">
        <v>0.375</v>
      </c>
      <c r="U804">
        <v>9.625</v>
      </c>
      <c r="V804">
        <v>7.0499999999999998E-3</v>
      </c>
      <c r="W804">
        <v>0.08</v>
      </c>
      <c r="X804" s="2" t="s">
        <v>3880</v>
      </c>
      <c r="Y804" s="1" t="s">
        <v>3881</v>
      </c>
      <c r="Z804" s="3" t="s">
        <v>3882</v>
      </c>
      <c r="AA804">
        <v>60</v>
      </c>
      <c r="AB804" s="1" t="s">
        <v>3879</v>
      </c>
      <c r="AC804" t="s">
        <v>38</v>
      </c>
    </row>
    <row r="805" spans="1:29" x14ac:dyDescent="0.25">
      <c r="A805" s="1" t="s">
        <v>3883</v>
      </c>
      <c r="B805" t="s">
        <v>3884</v>
      </c>
      <c r="C805" t="s">
        <v>3804</v>
      </c>
      <c r="D805" t="str">
        <f>HYPERLINK("http://image.bazic.com/3981.jpg","CLICK HERE")</f>
        <v>CLICK HERE</v>
      </c>
      <c r="E805" s="6">
        <v>2.99</v>
      </c>
      <c r="F805" s="7">
        <v>1.1499999999999999</v>
      </c>
      <c r="G805" s="4">
        <v>144</v>
      </c>
      <c r="H805" s="5">
        <v>24</v>
      </c>
      <c r="I805">
        <v>19.75</v>
      </c>
      <c r="J805">
        <v>8.75</v>
      </c>
      <c r="K805">
        <v>9.5</v>
      </c>
      <c r="L805">
        <v>0.95006999999999997</v>
      </c>
      <c r="M805">
        <v>10.42</v>
      </c>
      <c r="N805" s="4">
        <v>8.5</v>
      </c>
      <c r="O805">
        <v>6.5</v>
      </c>
      <c r="P805">
        <v>4.5</v>
      </c>
      <c r="Q805">
        <v>0.14388000000000001</v>
      </c>
      <c r="R805" s="5">
        <v>1.56</v>
      </c>
      <c r="S805">
        <v>3.5</v>
      </c>
      <c r="T805">
        <v>0.313</v>
      </c>
      <c r="U805">
        <v>9.625</v>
      </c>
      <c r="V805">
        <v>6.1000000000000004E-3</v>
      </c>
      <c r="W805">
        <v>0.06</v>
      </c>
      <c r="X805" s="2" t="s">
        <v>3885</v>
      </c>
      <c r="Y805" s="1" t="s">
        <v>3886</v>
      </c>
      <c r="Z805" s="3" t="s">
        <v>3887</v>
      </c>
      <c r="AA805">
        <v>70</v>
      </c>
      <c r="AB805" s="1" t="s">
        <v>3879</v>
      </c>
      <c r="AC805" t="s">
        <v>38</v>
      </c>
    </row>
    <row r="806" spans="1:29" x14ac:dyDescent="0.25">
      <c r="A806" s="1" t="s">
        <v>3888</v>
      </c>
      <c r="B806" t="s">
        <v>3889</v>
      </c>
      <c r="C806" t="s">
        <v>3804</v>
      </c>
      <c r="D806" t="str">
        <f>HYPERLINK("http://image.bazic.com/3982.jpg","CLICK HERE")</f>
        <v>CLICK HERE</v>
      </c>
      <c r="E806" s="6">
        <v>2.99</v>
      </c>
      <c r="F806" s="7">
        <v>1.1499999999999999</v>
      </c>
      <c r="G806" s="4">
        <v>144</v>
      </c>
      <c r="H806" s="5">
        <v>24</v>
      </c>
      <c r="I806">
        <v>19.75</v>
      </c>
      <c r="J806">
        <v>9</v>
      </c>
      <c r="K806">
        <v>9.5</v>
      </c>
      <c r="L806">
        <v>0.97721000000000002</v>
      </c>
      <c r="M806">
        <v>10.5</v>
      </c>
      <c r="N806" s="4">
        <v>8.25</v>
      </c>
      <c r="O806">
        <v>6.5</v>
      </c>
      <c r="P806">
        <v>4.25</v>
      </c>
      <c r="Q806">
        <v>0.13189000000000001</v>
      </c>
      <c r="R806" s="5">
        <v>1.56</v>
      </c>
      <c r="S806">
        <v>3.5</v>
      </c>
      <c r="T806">
        <v>0.313</v>
      </c>
      <c r="U806">
        <v>9.5939999999999994</v>
      </c>
      <c r="V806">
        <v>6.0800000000000003E-3</v>
      </c>
      <c r="W806">
        <v>0.06</v>
      </c>
      <c r="X806" s="2" t="s">
        <v>3890</v>
      </c>
      <c r="Y806" s="1" t="s">
        <v>3891</v>
      </c>
      <c r="Z806" s="3" t="s">
        <v>3892</v>
      </c>
      <c r="AA806">
        <v>70</v>
      </c>
      <c r="AB806" s="1" t="s">
        <v>3879</v>
      </c>
      <c r="AC806" t="s">
        <v>38</v>
      </c>
    </row>
    <row r="807" spans="1:29" x14ac:dyDescent="0.25">
      <c r="A807" s="1" t="s">
        <v>3893</v>
      </c>
      <c r="B807" t="s">
        <v>3894</v>
      </c>
      <c r="C807" t="s">
        <v>3804</v>
      </c>
      <c r="D807" t="str">
        <f>HYPERLINK("http://image.bazic.com/3983.jpg","CLICK HERE")</f>
        <v>CLICK HERE</v>
      </c>
      <c r="E807" s="6">
        <v>4.99</v>
      </c>
      <c r="F807" s="7">
        <v>2.25</v>
      </c>
      <c r="G807" s="4">
        <v>144</v>
      </c>
      <c r="H807" s="5">
        <v>12</v>
      </c>
      <c r="I807">
        <v>19.25</v>
      </c>
      <c r="J807">
        <v>10</v>
      </c>
      <c r="K807">
        <v>13.5</v>
      </c>
      <c r="L807">
        <v>1.5039100000000001</v>
      </c>
      <c r="M807">
        <v>19.12</v>
      </c>
      <c r="N807" s="4">
        <v>9.5</v>
      </c>
      <c r="O807">
        <v>4.5</v>
      </c>
      <c r="P807">
        <v>4.25</v>
      </c>
      <c r="Q807">
        <v>0.10514</v>
      </c>
      <c r="R807" s="5">
        <v>1.48</v>
      </c>
      <c r="S807">
        <v>4.375</v>
      </c>
      <c r="T807">
        <v>0.188</v>
      </c>
      <c r="U807">
        <v>9.9380000000000006</v>
      </c>
      <c r="V807">
        <v>4.7299999999999998E-3</v>
      </c>
      <c r="W807">
        <v>0.1</v>
      </c>
      <c r="X807" s="2" t="s">
        <v>3895</v>
      </c>
      <c r="Y807" s="1" t="s">
        <v>3896</v>
      </c>
      <c r="Z807" s="3" t="s">
        <v>3897</v>
      </c>
      <c r="AA807">
        <v>50</v>
      </c>
      <c r="AB807" s="1" t="s">
        <v>3879</v>
      </c>
      <c r="AC807" t="s">
        <v>38</v>
      </c>
    </row>
    <row r="808" spans="1:29" x14ac:dyDescent="0.25">
      <c r="A808" s="1" t="s">
        <v>3898</v>
      </c>
      <c r="B808" t="s">
        <v>3899</v>
      </c>
      <c r="C808" t="s">
        <v>3804</v>
      </c>
      <c r="D808" t="str">
        <f>HYPERLINK("http://image.bazic.com/3984.jpg","CLICK HERE")</f>
        <v>CLICK HERE</v>
      </c>
      <c r="E808" s="6">
        <v>4.99</v>
      </c>
      <c r="F808" s="7">
        <v>2.25</v>
      </c>
      <c r="G808" s="4">
        <v>144</v>
      </c>
      <c r="H808" s="5">
        <v>12</v>
      </c>
      <c r="I808">
        <v>19.5</v>
      </c>
      <c r="J808">
        <v>12</v>
      </c>
      <c r="K808">
        <v>15.25</v>
      </c>
      <c r="L808">
        <v>2.0651000000000002</v>
      </c>
      <c r="M808">
        <v>24.04</v>
      </c>
      <c r="N808" s="4">
        <v>11.5</v>
      </c>
      <c r="O808">
        <v>4.75</v>
      </c>
      <c r="P808">
        <v>4.75</v>
      </c>
      <c r="Q808">
        <v>0.15015999999999999</v>
      </c>
      <c r="R808" s="5">
        <v>1.86</v>
      </c>
      <c r="S808">
        <v>4.375</v>
      </c>
      <c r="T808">
        <v>0.625</v>
      </c>
      <c r="U808">
        <v>12</v>
      </c>
      <c r="V808">
        <v>1.899E-2</v>
      </c>
      <c r="W808">
        <v>0.14000000000000001</v>
      </c>
      <c r="X808" s="2" t="s">
        <v>3900</v>
      </c>
      <c r="Y808" s="1" t="s">
        <v>3901</v>
      </c>
      <c r="Z808" s="3" t="s">
        <v>3902</v>
      </c>
      <c r="AA808">
        <v>40</v>
      </c>
      <c r="AB808" s="1" t="s">
        <v>3879</v>
      </c>
      <c r="AC808" t="s">
        <v>38</v>
      </c>
    </row>
    <row r="809" spans="1:29" x14ac:dyDescent="0.25">
      <c r="A809" s="1" t="s">
        <v>3903</v>
      </c>
      <c r="B809" t="s">
        <v>3904</v>
      </c>
      <c r="C809" t="s">
        <v>3804</v>
      </c>
      <c r="D809" t="str">
        <f>HYPERLINK("http://image.bazic.com/3985.jpg","CLICK HERE")</f>
        <v>CLICK HERE</v>
      </c>
      <c r="E809" s="6">
        <v>5.99</v>
      </c>
      <c r="F809" s="7">
        <v>2.25</v>
      </c>
      <c r="G809" s="4">
        <v>144</v>
      </c>
      <c r="H809" s="5">
        <v>24</v>
      </c>
      <c r="I809">
        <v>27</v>
      </c>
      <c r="J809">
        <v>13</v>
      </c>
      <c r="K809">
        <v>15</v>
      </c>
      <c r="L809">
        <v>3.0468700000000002</v>
      </c>
      <c r="M809">
        <v>28.68</v>
      </c>
      <c r="N809" s="4">
        <v>12</v>
      </c>
      <c r="O809">
        <v>8.75</v>
      </c>
      <c r="P809">
        <v>7.25</v>
      </c>
      <c r="Q809">
        <v>0.44053999999999999</v>
      </c>
      <c r="R809" s="5">
        <v>4.3600000000000003</v>
      </c>
      <c r="S809">
        <v>8.625</v>
      </c>
      <c r="T809">
        <v>0.25</v>
      </c>
      <c r="U809">
        <v>11.5</v>
      </c>
      <c r="V809">
        <v>1.435E-2</v>
      </c>
      <c r="W809">
        <v>0.18099999999999999</v>
      </c>
      <c r="X809" s="2" t="s">
        <v>3906</v>
      </c>
      <c r="Y809" s="1" t="s">
        <v>3907</v>
      </c>
      <c r="Z809" s="3" t="s">
        <v>3908</v>
      </c>
      <c r="AA809">
        <v>20</v>
      </c>
      <c r="AB809" s="1" t="s">
        <v>3905</v>
      </c>
      <c r="AC809" t="s">
        <v>38</v>
      </c>
    </row>
    <row r="810" spans="1:29" x14ac:dyDescent="0.25">
      <c r="A810" s="1" t="s">
        <v>3909</v>
      </c>
      <c r="B810" t="s">
        <v>3910</v>
      </c>
      <c r="C810" t="s">
        <v>3804</v>
      </c>
      <c r="D810" t="str">
        <f>HYPERLINK("http://image.bazic.com/3986.jpg","CLICK HERE")</f>
        <v>CLICK HERE</v>
      </c>
      <c r="E810" s="6">
        <v>2.99</v>
      </c>
      <c r="F810" s="7">
        <v>1.05</v>
      </c>
      <c r="G810" s="4">
        <v>72</v>
      </c>
      <c r="H810" s="5">
        <v>24</v>
      </c>
      <c r="I810">
        <v>17.25</v>
      </c>
      <c r="J810">
        <v>12</v>
      </c>
      <c r="K810">
        <v>10.5</v>
      </c>
      <c r="L810">
        <v>1.2578100000000001</v>
      </c>
      <c r="M810">
        <v>11.26</v>
      </c>
      <c r="N810" s="4">
        <v>11.25</v>
      </c>
      <c r="O810">
        <v>10</v>
      </c>
      <c r="P810">
        <v>5.5</v>
      </c>
      <c r="Q810">
        <v>0.35807</v>
      </c>
      <c r="R810" s="5">
        <v>3.34</v>
      </c>
      <c r="S810">
        <v>8.3858300000000003</v>
      </c>
      <c r="T810">
        <v>0.51180999999999999</v>
      </c>
      <c r="U810">
        <v>12.12598</v>
      </c>
      <c r="V810">
        <v>3.0120000000000001E-2</v>
      </c>
      <c r="W810">
        <v>0.13200000000000001</v>
      </c>
      <c r="X810" s="2" t="s">
        <v>3911</v>
      </c>
      <c r="Y810" s="1" t="s">
        <v>3912</v>
      </c>
      <c r="Z810" s="3" t="s">
        <v>3913</v>
      </c>
      <c r="AA810">
        <v>56</v>
      </c>
      <c r="AB810" s="1" t="s">
        <v>3905</v>
      </c>
      <c r="AC810" t="s">
        <v>38</v>
      </c>
    </row>
    <row r="811" spans="1:29" x14ac:dyDescent="0.25">
      <c r="A811" s="1" t="s">
        <v>3914</v>
      </c>
      <c r="B811" t="s">
        <v>3915</v>
      </c>
      <c r="C811" t="s">
        <v>3804</v>
      </c>
      <c r="D811" t="str">
        <f>HYPERLINK("http://image.bazic.com/3987.jpg","CLICK HERE")</f>
        <v>CLICK HERE</v>
      </c>
      <c r="E811" s="6">
        <v>1.99</v>
      </c>
      <c r="F811" s="7">
        <v>0.89</v>
      </c>
      <c r="G811" s="4">
        <v>144</v>
      </c>
      <c r="H811" s="5">
        <v>24</v>
      </c>
      <c r="I811">
        <v>17.25</v>
      </c>
      <c r="J811">
        <v>11.5</v>
      </c>
      <c r="K811">
        <v>10</v>
      </c>
      <c r="L811">
        <v>1.1479999999999999</v>
      </c>
      <c r="M811">
        <v>10.25</v>
      </c>
      <c r="N811" s="4">
        <v>12.02</v>
      </c>
      <c r="O811">
        <v>8.5</v>
      </c>
      <c r="P811">
        <v>3</v>
      </c>
      <c r="Q811">
        <v>0.17738000000000001</v>
      </c>
      <c r="R811" s="5">
        <v>1.78</v>
      </c>
      <c r="S811">
        <v>2.992</v>
      </c>
      <c r="T811">
        <v>0.19700000000000001</v>
      </c>
      <c r="U811">
        <v>9.5670000000000002</v>
      </c>
      <c r="V811">
        <v>3.2599999999999999E-3</v>
      </c>
      <c r="W811">
        <v>6.25E-2</v>
      </c>
      <c r="X811" s="2" t="s">
        <v>3916</v>
      </c>
      <c r="Y811" s="1" t="s">
        <v>3917</v>
      </c>
      <c r="Z811" s="3" t="s">
        <v>3918</v>
      </c>
      <c r="AA811">
        <v>63</v>
      </c>
      <c r="AB811" s="1" t="s">
        <v>3905</v>
      </c>
      <c r="AC811" t="s">
        <v>38</v>
      </c>
    </row>
    <row r="812" spans="1:29" x14ac:dyDescent="0.25">
      <c r="A812" s="1" t="s">
        <v>3919</v>
      </c>
      <c r="B812" t="s">
        <v>3920</v>
      </c>
      <c r="C812" t="s">
        <v>3804</v>
      </c>
      <c r="D812" t="str">
        <f>HYPERLINK("http://image.bazic.com/3988.jpg","CLICK HERE")</f>
        <v>CLICK HERE</v>
      </c>
      <c r="E812" s="6">
        <v>2.99</v>
      </c>
      <c r="F812" s="7">
        <v>0.99</v>
      </c>
      <c r="G812" s="4">
        <v>144</v>
      </c>
      <c r="H812" s="5">
        <v>24</v>
      </c>
      <c r="I812">
        <v>22</v>
      </c>
      <c r="J812">
        <v>13.75</v>
      </c>
      <c r="K812">
        <v>12.5</v>
      </c>
      <c r="L812">
        <v>2.1882199999999998</v>
      </c>
      <c r="M812">
        <v>20.98</v>
      </c>
      <c r="N812" s="4">
        <v>13</v>
      </c>
      <c r="O812">
        <v>10.75</v>
      </c>
      <c r="P812">
        <v>3.75</v>
      </c>
      <c r="Q812">
        <v>0.30327999999999999</v>
      </c>
      <c r="R812" s="5">
        <v>3.2</v>
      </c>
      <c r="S812">
        <v>3.625</v>
      </c>
      <c r="T812">
        <v>0.625</v>
      </c>
      <c r="U812">
        <v>9.5</v>
      </c>
      <c r="V812">
        <v>1.2460000000000001E-2</v>
      </c>
      <c r="W812">
        <v>0.121</v>
      </c>
      <c r="X812" s="2" t="s">
        <v>3921</v>
      </c>
      <c r="Y812" s="1" t="s">
        <v>3922</v>
      </c>
      <c r="Z812" s="3" t="s">
        <v>3923</v>
      </c>
      <c r="AA812">
        <v>30</v>
      </c>
      <c r="AB812" s="1" t="s">
        <v>3879</v>
      </c>
      <c r="AC812" t="s">
        <v>38</v>
      </c>
    </row>
    <row r="813" spans="1:29" x14ac:dyDescent="0.25">
      <c r="A813" s="1" t="s">
        <v>3924</v>
      </c>
      <c r="B813" t="s">
        <v>3925</v>
      </c>
      <c r="C813" t="s">
        <v>3804</v>
      </c>
      <c r="D813" t="str">
        <f>HYPERLINK("http://image.bazic.com/3989.jpg","CLICK HERE")</f>
        <v>CLICK HERE</v>
      </c>
      <c r="E813" s="6">
        <v>2.99</v>
      </c>
      <c r="F813" s="7">
        <v>1.5</v>
      </c>
      <c r="G813" s="4">
        <v>144</v>
      </c>
      <c r="H813" s="5">
        <v>24</v>
      </c>
      <c r="I813">
        <v>28</v>
      </c>
      <c r="J813">
        <v>11.25</v>
      </c>
      <c r="K813">
        <v>14</v>
      </c>
      <c r="L813">
        <v>2.5520800000000001</v>
      </c>
      <c r="M813">
        <v>21.72</v>
      </c>
      <c r="N813" s="4">
        <v>10.5</v>
      </c>
      <c r="O813">
        <v>9.25</v>
      </c>
      <c r="P813">
        <v>6.5</v>
      </c>
      <c r="Q813">
        <v>0.36534</v>
      </c>
      <c r="R813" s="5">
        <v>3.3</v>
      </c>
      <c r="S813">
        <v>4.5</v>
      </c>
      <c r="T813">
        <v>0.75</v>
      </c>
      <c r="U813">
        <v>9.75</v>
      </c>
      <c r="V813">
        <v>1.9040000000000001E-2</v>
      </c>
      <c r="W813">
        <v>0.128</v>
      </c>
      <c r="X813" s="2" t="s">
        <v>3926</v>
      </c>
      <c r="Y813" s="1" t="s">
        <v>3927</v>
      </c>
      <c r="Z813" s="3" t="s">
        <v>3928</v>
      </c>
      <c r="AA813">
        <v>20</v>
      </c>
      <c r="AB813" s="1" t="s">
        <v>3879</v>
      </c>
      <c r="AC813" t="s">
        <v>38</v>
      </c>
    </row>
    <row r="814" spans="1:29" x14ac:dyDescent="0.25">
      <c r="A814" s="1" t="s">
        <v>3929</v>
      </c>
      <c r="B814" t="s">
        <v>3930</v>
      </c>
      <c r="C814" t="s">
        <v>3804</v>
      </c>
      <c r="D814" t="str">
        <f>HYPERLINK("http://image.bazic.com/3990.jpg","CLICK HERE")</f>
        <v>CLICK HERE</v>
      </c>
      <c r="E814" s="6">
        <v>2.99</v>
      </c>
      <c r="F814" s="7">
        <v>1.5</v>
      </c>
      <c r="G814" s="4">
        <v>144</v>
      </c>
      <c r="H814" s="5">
        <v>24</v>
      </c>
      <c r="I814">
        <v>24.25</v>
      </c>
      <c r="J814">
        <v>10.5</v>
      </c>
      <c r="K814">
        <v>13</v>
      </c>
      <c r="L814">
        <v>1.9155800000000001</v>
      </c>
      <c r="M814">
        <v>14</v>
      </c>
      <c r="N814" s="4">
        <v>9.5</v>
      </c>
      <c r="O814">
        <v>8</v>
      </c>
      <c r="P814">
        <v>6</v>
      </c>
      <c r="Q814">
        <v>0.26389000000000001</v>
      </c>
      <c r="R814" s="5">
        <v>2.52</v>
      </c>
      <c r="S814">
        <v>4</v>
      </c>
      <c r="T814">
        <v>0.32500000000000001</v>
      </c>
      <c r="U814">
        <v>9</v>
      </c>
      <c r="V814">
        <v>6.77E-3</v>
      </c>
      <c r="W814">
        <v>0.1</v>
      </c>
      <c r="X814" s="2" t="s">
        <v>3931</v>
      </c>
      <c r="Y814" s="1" t="s">
        <v>3932</v>
      </c>
      <c r="Z814" s="3" t="s">
        <v>3933</v>
      </c>
      <c r="AA814">
        <v>30</v>
      </c>
      <c r="AB814" s="1" t="s">
        <v>3879</v>
      </c>
      <c r="AC814" t="s">
        <v>38</v>
      </c>
    </row>
    <row r="815" spans="1:29" x14ac:dyDescent="0.25">
      <c r="A815" s="1" t="s">
        <v>3934</v>
      </c>
      <c r="B815" t="s">
        <v>3935</v>
      </c>
      <c r="C815" t="s">
        <v>3804</v>
      </c>
      <c r="D815" t="str">
        <f>HYPERLINK("http://image.bazic.com/3991.jpg","CLICK HERE")</f>
        <v>CLICK HERE</v>
      </c>
      <c r="E815" s="6">
        <v>7.99</v>
      </c>
      <c r="F815" s="7">
        <v>3.75</v>
      </c>
      <c r="G815" s="4">
        <v>144</v>
      </c>
      <c r="H815" s="5">
        <v>12</v>
      </c>
      <c r="I815">
        <v>19.75</v>
      </c>
      <c r="J815">
        <v>11</v>
      </c>
      <c r="K815">
        <v>16.5</v>
      </c>
      <c r="L815">
        <v>2.0744400000000001</v>
      </c>
      <c r="M815">
        <v>27.92</v>
      </c>
      <c r="N815" s="4">
        <v>9.75</v>
      </c>
      <c r="O815">
        <v>4.75</v>
      </c>
      <c r="P815">
        <v>5.25</v>
      </c>
      <c r="Q815">
        <v>0.14071</v>
      </c>
      <c r="R815" s="5">
        <v>2.2000000000000002</v>
      </c>
      <c r="S815">
        <v>4.38</v>
      </c>
      <c r="T815">
        <v>0.5</v>
      </c>
      <c r="U815">
        <v>9.25</v>
      </c>
      <c r="V815">
        <v>1.172E-2</v>
      </c>
      <c r="W815">
        <v>0.18</v>
      </c>
      <c r="X815" s="2" t="s">
        <v>3936</v>
      </c>
      <c r="Y815" s="1" t="s">
        <v>3937</v>
      </c>
      <c r="Z815" s="3" t="s">
        <v>3938</v>
      </c>
      <c r="AA815">
        <v>32</v>
      </c>
      <c r="AB815" s="1" t="s">
        <v>3879</v>
      </c>
      <c r="AC815" t="s">
        <v>38</v>
      </c>
    </row>
    <row r="816" spans="1:29" x14ac:dyDescent="0.25">
      <c r="A816" s="1" t="s">
        <v>3939</v>
      </c>
      <c r="B816" t="s">
        <v>3940</v>
      </c>
      <c r="C816" t="s">
        <v>3804</v>
      </c>
      <c r="D816" t="str">
        <f>HYPERLINK("http://image.bazic.com/3992.jpg","CLICK HERE")</f>
        <v>CLICK HERE</v>
      </c>
      <c r="E816" s="6">
        <v>11.99</v>
      </c>
      <c r="F816" s="7">
        <v>5.25</v>
      </c>
      <c r="G816" s="4">
        <v>72</v>
      </c>
      <c r="H816" s="5">
        <v>12</v>
      </c>
      <c r="I816">
        <v>19.5</v>
      </c>
      <c r="J816">
        <v>12</v>
      </c>
      <c r="K816">
        <v>18.75</v>
      </c>
      <c r="L816">
        <v>2.5390600000000001</v>
      </c>
      <c r="M816">
        <v>23.82</v>
      </c>
      <c r="N816" s="4">
        <v>11.5</v>
      </c>
      <c r="O816">
        <v>9.5</v>
      </c>
      <c r="P816">
        <v>6</v>
      </c>
      <c r="Q816">
        <v>0.37934000000000001</v>
      </c>
      <c r="R816" s="5">
        <v>3.68</v>
      </c>
      <c r="S816">
        <v>5.88</v>
      </c>
      <c r="T816">
        <v>0.75</v>
      </c>
      <c r="U816">
        <v>9</v>
      </c>
      <c r="V816">
        <v>2.2970000000000001E-2</v>
      </c>
      <c r="W816">
        <v>0.28000000000000003</v>
      </c>
      <c r="X816" s="2" t="s">
        <v>3941</v>
      </c>
      <c r="Y816" s="1" t="s">
        <v>3942</v>
      </c>
      <c r="Z816" s="3" t="s">
        <v>3943</v>
      </c>
      <c r="AA816">
        <v>28</v>
      </c>
      <c r="AB816" s="1" t="s">
        <v>3905</v>
      </c>
      <c r="AC816" t="s">
        <v>38</v>
      </c>
    </row>
    <row r="817" spans="1:29" x14ac:dyDescent="0.25">
      <c r="A817" s="1" t="s">
        <v>3944</v>
      </c>
      <c r="B817" t="s">
        <v>3945</v>
      </c>
      <c r="C817" t="s">
        <v>3804</v>
      </c>
      <c r="D817" t="str">
        <f>HYPERLINK("http://image.bazic.com/3993.jpg","CLICK HERE")</f>
        <v>CLICK HERE</v>
      </c>
      <c r="E817" s="6">
        <v>11.99</v>
      </c>
      <c r="F817" s="7">
        <v>5.85</v>
      </c>
      <c r="G817" s="4">
        <v>72</v>
      </c>
      <c r="H817" s="5">
        <v>12</v>
      </c>
      <c r="I817">
        <v>19.5</v>
      </c>
      <c r="J817">
        <v>14.5</v>
      </c>
      <c r="K817">
        <v>12.5</v>
      </c>
      <c r="L817">
        <v>2.0453600000000001</v>
      </c>
      <c r="M817">
        <v>22.82</v>
      </c>
      <c r="N817" s="4">
        <v>13.75</v>
      </c>
      <c r="O817">
        <v>9.5</v>
      </c>
      <c r="P817">
        <v>3.75</v>
      </c>
      <c r="Q817">
        <v>0.28347</v>
      </c>
      <c r="R817" s="5">
        <v>3.52</v>
      </c>
      <c r="S817">
        <v>7.13</v>
      </c>
      <c r="T817">
        <v>0.75</v>
      </c>
      <c r="U817">
        <v>11</v>
      </c>
      <c r="V817">
        <v>3.4040000000000001E-2</v>
      </c>
      <c r="W817">
        <v>0.26</v>
      </c>
      <c r="X817" s="2" t="s">
        <v>3946</v>
      </c>
      <c r="Y817" s="1" t="s">
        <v>3947</v>
      </c>
      <c r="Z817" s="3" t="s">
        <v>3948</v>
      </c>
      <c r="AA817">
        <v>36</v>
      </c>
      <c r="AB817" s="1" t="s">
        <v>3879</v>
      </c>
      <c r="AC817" t="s">
        <v>38</v>
      </c>
    </row>
    <row r="818" spans="1:29" x14ac:dyDescent="0.25">
      <c r="A818" s="1" t="s">
        <v>3949</v>
      </c>
      <c r="B818" t="s">
        <v>3950</v>
      </c>
      <c r="C818" t="s">
        <v>3804</v>
      </c>
      <c r="D818" t="str">
        <f>HYPERLINK("http://image.bazic.com/3998.jpg","CLICK HERE")</f>
        <v>CLICK HERE</v>
      </c>
      <c r="E818" s="6">
        <v>1.99</v>
      </c>
      <c r="F818" s="7">
        <v>0.75</v>
      </c>
      <c r="G818" s="4">
        <v>288</v>
      </c>
      <c r="H818" s="5">
        <v>24</v>
      </c>
      <c r="I818">
        <v>22.75</v>
      </c>
      <c r="J818">
        <v>15.25</v>
      </c>
      <c r="K818">
        <v>16.5</v>
      </c>
      <c r="L818">
        <v>3.31277</v>
      </c>
      <c r="M818">
        <v>30.32</v>
      </c>
      <c r="N818" s="4">
        <v>7.25</v>
      </c>
      <c r="O818">
        <v>7.25</v>
      </c>
      <c r="P818">
        <v>8</v>
      </c>
      <c r="Q818">
        <v>0.24335000000000001</v>
      </c>
      <c r="R818" s="5">
        <v>2.3199999999999998</v>
      </c>
      <c r="S818">
        <v>7</v>
      </c>
      <c r="T818">
        <v>0.36</v>
      </c>
      <c r="U818">
        <v>9</v>
      </c>
      <c r="V818">
        <v>1.3129999999999999E-2</v>
      </c>
      <c r="W818">
        <v>0.08</v>
      </c>
      <c r="X818" s="2" t="s">
        <v>3952</v>
      </c>
      <c r="Y818" s="1" t="s">
        <v>3953</v>
      </c>
      <c r="Z818" s="3" t="s">
        <v>3954</v>
      </c>
      <c r="AA818">
        <v>20</v>
      </c>
      <c r="AB818" s="1" t="s">
        <v>3951</v>
      </c>
      <c r="AC818" t="s">
        <v>38</v>
      </c>
    </row>
    <row r="819" spans="1:29" x14ac:dyDescent="0.25">
      <c r="A819" s="1" t="s">
        <v>3955</v>
      </c>
      <c r="B819" t="s">
        <v>3956</v>
      </c>
      <c r="C819" t="s">
        <v>3804</v>
      </c>
      <c r="D819" t="str">
        <f>HYPERLINK("http://image.bazic.com/3999.jpg","CLICK HERE")</f>
        <v>CLICK HERE</v>
      </c>
      <c r="E819" s="6">
        <v>1.99</v>
      </c>
      <c r="F819" s="7">
        <v>0.85</v>
      </c>
      <c r="G819" s="4">
        <v>288</v>
      </c>
      <c r="H819" s="5">
        <v>24</v>
      </c>
      <c r="I819">
        <v>22.5</v>
      </c>
      <c r="J819">
        <v>19.75</v>
      </c>
      <c r="K819">
        <v>13.5</v>
      </c>
      <c r="L819">
        <v>3.4716800000000001</v>
      </c>
      <c r="M819">
        <v>36.1</v>
      </c>
      <c r="N819" s="4">
        <v>9.5</v>
      </c>
      <c r="O819">
        <v>7.25</v>
      </c>
      <c r="P819">
        <v>6.5</v>
      </c>
      <c r="Q819">
        <v>0.25907999999999998</v>
      </c>
      <c r="R819" s="5">
        <v>2.78</v>
      </c>
      <c r="S819">
        <v>7.06</v>
      </c>
      <c r="T819">
        <v>0.45</v>
      </c>
      <c r="U819">
        <v>11.25</v>
      </c>
      <c r="V819">
        <v>2.068E-2</v>
      </c>
      <c r="W819">
        <v>0.1</v>
      </c>
      <c r="X819" s="2" t="s">
        <v>3957</v>
      </c>
      <c r="Y819" s="1" t="s">
        <v>3958</v>
      </c>
      <c r="Z819" s="3" t="s">
        <v>3959</v>
      </c>
      <c r="AA819">
        <v>20</v>
      </c>
      <c r="AB819" s="1" t="s">
        <v>3951</v>
      </c>
      <c r="AC819" t="s">
        <v>38</v>
      </c>
    </row>
    <row r="820" spans="1:29" x14ac:dyDescent="0.25">
      <c r="A820" s="1" t="s">
        <v>3960</v>
      </c>
      <c r="B820" t="s">
        <v>3961</v>
      </c>
      <c r="C820" t="s">
        <v>3962</v>
      </c>
      <c r="D820" t="str">
        <f>HYPERLINK("http://image.bazic.com/4001.jpg","CLICK HERE")</f>
        <v>CLICK HERE</v>
      </c>
      <c r="E820" s="6">
        <v>1.99</v>
      </c>
      <c r="F820" s="7">
        <v>0.75</v>
      </c>
      <c r="G820" s="4">
        <v>144</v>
      </c>
      <c r="H820" s="5">
        <v>24</v>
      </c>
      <c r="I820">
        <v>15</v>
      </c>
      <c r="J820">
        <v>14.5</v>
      </c>
      <c r="K820">
        <v>15.5</v>
      </c>
      <c r="L820">
        <v>1.95096</v>
      </c>
      <c r="M820">
        <v>9.7799999999999994</v>
      </c>
      <c r="N820" s="4">
        <v>14.25</v>
      </c>
      <c r="O820">
        <v>6.75</v>
      </c>
      <c r="P820">
        <v>4.75</v>
      </c>
      <c r="Q820">
        <v>0.26440000000000002</v>
      </c>
      <c r="R820" s="5">
        <v>1.38</v>
      </c>
      <c r="S820">
        <v>4.4880000000000004</v>
      </c>
      <c r="T820">
        <v>0.59099999999999997</v>
      </c>
      <c r="U820">
        <v>6.5750000000000002</v>
      </c>
      <c r="V820">
        <v>1.009E-2</v>
      </c>
      <c r="W820">
        <v>0.04</v>
      </c>
      <c r="X820" s="2" t="s">
        <v>3963</v>
      </c>
      <c r="Y820" s="1" t="s">
        <v>3964</v>
      </c>
      <c r="Z820" s="3" t="s">
        <v>3965</v>
      </c>
      <c r="AA820">
        <v>30</v>
      </c>
      <c r="AB820" s="1" t="s">
        <v>1946</v>
      </c>
      <c r="AC820" t="s">
        <v>38</v>
      </c>
    </row>
    <row r="821" spans="1:29" x14ac:dyDescent="0.25">
      <c r="A821" s="1" t="s">
        <v>3966</v>
      </c>
      <c r="B821" t="s">
        <v>3967</v>
      </c>
      <c r="C821" t="s">
        <v>3962</v>
      </c>
      <c r="D821" t="str">
        <f>HYPERLINK("http://image.bazic.com/4002.jpg","CLICK HERE")</f>
        <v>CLICK HERE</v>
      </c>
      <c r="E821" s="6">
        <v>2.99</v>
      </c>
      <c r="F821" s="7">
        <v>1.05</v>
      </c>
      <c r="G821" s="4">
        <v>144</v>
      </c>
      <c r="H821" s="5">
        <v>24</v>
      </c>
      <c r="I821">
        <v>20.25</v>
      </c>
      <c r="J821">
        <v>13</v>
      </c>
      <c r="K821">
        <v>13.5</v>
      </c>
      <c r="L821">
        <v>2.0566399999999998</v>
      </c>
      <c r="M821">
        <v>15.86</v>
      </c>
      <c r="N821" s="4">
        <v>12</v>
      </c>
      <c r="O821">
        <v>10</v>
      </c>
      <c r="P821">
        <v>4</v>
      </c>
      <c r="Q821">
        <v>0.27778000000000003</v>
      </c>
      <c r="R821" s="5">
        <v>2.4</v>
      </c>
      <c r="S821">
        <v>3.875</v>
      </c>
      <c r="T821">
        <v>1</v>
      </c>
      <c r="U821">
        <v>5.5</v>
      </c>
      <c r="V821">
        <v>1.2330000000000001E-2</v>
      </c>
      <c r="W821">
        <v>0.08</v>
      </c>
      <c r="X821" s="2" t="s">
        <v>3968</v>
      </c>
      <c r="Y821" s="1" t="s">
        <v>3969</v>
      </c>
      <c r="Z821" s="3" t="s">
        <v>3970</v>
      </c>
      <c r="AA821">
        <v>35</v>
      </c>
      <c r="AB821" s="1" t="s">
        <v>1946</v>
      </c>
      <c r="AC821" t="s">
        <v>38</v>
      </c>
    </row>
    <row r="822" spans="1:29" x14ac:dyDescent="0.25">
      <c r="A822" s="1" t="s">
        <v>3971</v>
      </c>
      <c r="B822" t="s">
        <v>3972</v>
      </c>
      <c r="C822" t="s">
        <v>3962</v>
      </c>
      <c r="D822" t="str">
        <f>HYPERLINK("http://image.bazic.com/4003.jpg","CLICK HERE")</f>
        <v>CLICK HERE</v>
      </c>
      <c r="E822" s="6">
        <v>1.99</v>
      </c>
      <c r="F822" s="7">
        <v>0.89</v>
      </c>
      <c r="G822" s="4">
        <v>144</v>
      </c>
      <c r="H822" s="5">
        <v>24</v>
      </c>
      <c r="I822">
        <v>14.75</v>
      </c>
      <c r="J822">
        <v>12</v>
      </c>
      <c r="K822">
        <v>12.5</v>
      </c>
      <c r="L822">
        <v>1.2803800000000001</v>
      </c>
      <c r="M822">
        <v>10.28</v>
      </c>
      <c r="N822" s="4">
        <v>11.25</v>
      </c>
      <c r="O822">
        <v>7</v>
      </c>
      <c r="P822">
        <v>3.75</v>
      </c>
      <c r="Q822">
        <v>0.1709</v>
      </c>
      <c r="R822" s="5">
        <v>1.54</v>
      </c>
      <c r="S822">
        <v>3.5</v>
      </c>
      <c r="T822">
        <v>1</v>
      </c>
      <c r="U822">
        <v>5.375</v>
      </c>
      <c r="V822">
        <v>1.089E-2</v>
      </c>
      <c r="W822">
        <v>0.06</v>
      </c>
      <c r="X822" s="2" t="s">
        <v>3973</v>
      </c>
      <c r="Y822" s="1" t="s">
        <v>3974</v>
      </c>
      <c r="Z822" s="3" t="s">
        <v>3975</v>
      </c>
      <c r="AA822">
        <v>50</v>
      </c>
      <c r="AB822" s="1" t="s">
        <v>1946</v>
      </c>
      <c r="AC822" t="s">
        <v>38</v>
      </c>
    </row>
    <row r="823" spans="1:29" x14ac:dyDescent="0.25">
      <c r="A823" s="1" t="s">
        <v>3976</v>
      </c>
      <c r="B823" t="s">
        <v>3977</v>
      </c>
      <c r="C823" t="s">
        <v>3962</v>
      </c>
      <c r="D823" t="str">
        <f>HYPERLINK("http://image.bazic.com/4004.jpg","CLICK HERE")</f>
        <v>CLICK HERE</v>
      </c>
      <c r="E823" s="6">
        <v>2.99</v>
      </c>
      <c r="F823" s="7">
        <v>1.05</v>
      </c>
      <c r="G823" s="4">
        <v>144</v>
      </c>
      <c r="H823" s="5">
        <v>24</v>
      </c>
      <c r="I823">
        <v>17</v>
      </c>
      <c r="J823">
        <v>11.75</v>
      </c>
      <c r="K823">
        <v>14</v>
      </c>
      <c r="L823">
        <v>1.61835</v>
      </c>
      <c r="M823">
        <v>14.68</v>
      </c>
      <c r="N823" s="4">
        <v>10.75</v>
      </c>
      <c r="O823">
        <v>8.25</v>
      </c>
      <c r="P823">
        <v>4.25</v>
      </c>
      <c r="Q823">
        <v>0.21812999999999999</v>
      </c>
      <c r="R823" s="5">
        <v>2.2200000000000002</v>
      </c>
      <c r="S823">
        <v>4.25</v>
      </c>
      <c r="T823">
        <v>0.75</v>
      </c>
      <c r="U823">
        <v>6.5</v>
      </c>
      <c r="V823">
        <v>1.1990000000000001E-2</v>
      </c>
      <c r="W823">
        <v>0.08</v>
      </c>
      <c r="X823" s="2" t="s">
        <v>3978</v>
      </c>
      <c r="Y823" s="1" t="s">
        <v>3979</v>
      </c>
      <c r="Z823" s="3" t="s">
        <v>3980</v>
      </c>
      <c r="AA823">
        <v>45</v>
      </c>
      <c r="AB823" s="1" t="s">
        <v>1946</v>
      </c>
      <c r="AC823" t="s">
        <v>38</v>
      </c>
    </row>
    <row r="824" spans="1:29" x14ac:dyDescent="0.25">
      <c r="A824" s="1" t="s">
        <v>3981</v>
      </c>
      <c r="B824" t="s">
        <v>3982</v>
      </c>
      <c r="C824" t="s">
        <v>2902</v>
      </c>
      <c r="D824" t="str">
        <f>HYPERLINK("http://image.bazic.com/4100.jpg","CLICK HERE")</f>
        <v>CLICK HERE</v>
      </c>
      <c r="E824" s="6">
        <v>4.99</v>
      </c>
      <c r="F824" s="7">
        <v>1.95</v>
      </c>
      <c r="G824" s="4">
        <v>12</v>
      </c>
      <c r="I824">
        <v>12.75</v>
      </c>
      <c r="J824">
        <v>5</v>
      </c>
      <c r="K824">
        <v>12</v>
      </c>
      <c r="L824">
        <v>0.44270999999999999</v>
      </c>
      <c r="M824">
        <v>8.7200000000000006</v>
      </c>
      <c r="S824">
        <v>9.9209999999999994</v>
      </c>
      <c r="T824">
        <v>1</v>
      </c>
      <c r="U824">
        <v>11.535</v>
      </c>
      <c r="V824">
        <v>6.6229999999999997E-2</v>
      </c>
      <c r="W824">
        <v>0.68</v>
      </c>
      <c r="X824" s="2" t="s">
        <v>3983</v>
      </c>
      <c r="Z824" s="3" t="s">
        <v>3984</v>
      </c>
      <c r="AA824">
        <v>150</v>
      </c>
      <c r="AB824" s="1" t="s">
        <v>1931</v>
      </c>
      <c r="AC824" t="s">
        <v>38</v>
      </c>
    </row>
    <row r="825" spans="1:29" x14ac:dyDescent="0.25">
      <c r="A825" s="1" t="s">
        <v>3985</v>
      </c>
      <c r="B825" t="s">
        <v>3986</v>
      </c>
      <c r="C825" t="s">
        <v>2902</v>
      </c>
      <c r="D825" t="str">
        <f>HYPERLINK("http://image.bazic.com/4101.jpg","CLICK HERE")</f>
        <v>CLICK HERE</v>
      </c>
      <c r="E825" s="6">
        <v>4.99</v>
      </c>
      <c r="F825" s="7">
        <v>1.95</v>
      </c>
      <c r="G825" s="4">
        <v>12</v>
      </c>
      <c r="I825">
        <v>12.75</v>
      </c>
      <c r="J825">
        <v>5.25</v>
      </c>
      <c r="K825">
        <v>12</v>
      </c>
      <c r="L825">
        <v>0.46483999999999998</v>
      </c>
      <c r="M825">
        <v>8.6999999999999993</v>
      </c>
      <c r="S825">
        <v>9.9209999999999994</v>
      </c>
      <c r="T825">
        <v>1</v>
      </c>
      <c r="U825">
        <v>11.535</v>
      </c>
      <c r="V825">
        <v>6.6229999999999997E-2</v>
      </c>
      <c r="W825">
        <v>0.68</v>
      </c>
      <c r="X825" s="2" t="s">
        <v>3987</v>
      </c>
      <c r="Z825" s="3" t="s">
        <v>3988</v>
      </c>
      <c r="AA825">
        <v>150</v>
      </c>
      <c r="AB825" s="1" t="s">
        <v>1931</v>
      </c>
      <c r="AC825" t="s">
        <v>38</v>
      </c>
    </row>
    <row r="826" spans="1:29" x14ac:dyDescent="0.25">
      <c r="A826" s="1" t="s">
        <v>3989</v>
      </c>
      <c r="B826" t="s">
        <v>3990</v>
      </c>
      <c r="C826" t="s">
        <v>2902</v>
      </c>
      <c r="D826" t="str">
        <f>HYPERLINK("http://image.bazic.com/4102.jpg","CLICK HERE")</f>
        <v>CLICK HERE</v>
      </c>
      <c r="E826" s="6">
        <v>4.99</v>
      </c>
      <c r="F826" s="7">
        <v>1.95</v>
      </c>
      <c r="G826" s="4">
        <v>12</v>
      </c>
      <c r="I826">
        <v>12.75</v>
      </c>
      <c r="J826">
        <v>5.25</v>
      </c>
      <c r="K826">
        <v>12</v>
      </c>
      <c r="L826">
        <v>0.46483999999999998</v>
      </c>
      <c r="M826">
        <v>8.66</v>
      </c>
      <c r="S826">
        <v>9.9209999999999994</v>
      </c>
      <c r="T826">
        <v>1</v>
      </c>
      <c r="U826">
        <v>11.535</v>
      </c>
      <c r="V826">
        <v>6.6229999999999997E-2</v>
      </c>
      <c r="W826">
        <v>0.68</v>
      </c>
      <c r="X826" s="2" t="s">
        <v>3991</v>
      </c>
      <c r="Z826" s="3" t="s">
        <v>3992</v>
      </c>
      <c r="AA826">
        <v>150</v>
      </c>
      <c r="AB826" s="1" t="s">
        <v>1931</v>
      </c>
      <c r="AC826" t="s">
        <v>38</v>
      </c>
    </row>
    <row r="827" spans="1:29" x14ac:dyDescent="0.25">
      <c r="A827" s="1" t="s">
        <v>3993</v>
      </c>
      <c r="B827" t="s">
        <v>3994</v>
      </c>
      <c r="C827" t="s">
        <v>2902</v>
      </c>
      <c r="D827" t="str">
        <f>HYPERLINK("http://image.bazic.com/4103.jpg","CLICK HERE")</f>
        <v>CLICK HERE</v>
      </c>
      <c r="E827" s="6">
        <v>4.99</v>
      </c>
      <c r="F827" s="7">
        <v>1.95</v>
      </c>
      <c r="G827" s="4">
        <v>12</v>
      </c>
      <c r="I827">
        <v>12.75</v>
      </c>
      <c r="J827">
        <v>5.25</v>
      </c>
      <c r="K827">
        <v>12</v>
      </c>
      <c r="L827">
        <v>0.46483999999999998</v>
      </c>
      <c r="M827">
        <v>8.6999999999999993</v>
      </c>
      <c r="S827">
        <v>10</v>
      </c>
      <c r="T827">
        <v>1</v>
      </c>
      <c r="U827">
        <v>11.535</v>
      </c>
      <c r="V827">
        <v>6.6750000000000004E-2</v>
      </c>
      <c r="W827">
        <v>0.68</v>
      </c>
      <c r="X827" s="2" t="s">
        <v>3995</v>
      </c>
      <c r="Z827" s="3" t="s">
        <v>3996</v>
      </c>
      <c r="AA827">
        <v>150</v>
      </c>
      <c r="AB827" s="1" t="s">
        <v>1931</v>
      </c>
      <c r="AC827" t="s">
        <v>38</v>
      </c>
    </row>
    <row r="828" spans="1:29" x14ac:dyDescent="0.25">
      <c r="A828" s="1" t="s">
        <v>3997</v>
      </c>
      <c r="B828" t="s">
        <v>3998</v>
      </c>
      <c r="C828" t="s">
        <v>2902</v>
      </c>
      <c r="D828" t="str">
        <f>HYPERLINK("http://image.bazic.com/4104.jpg","CLICK HERE")</f>
        <v>CLICK HERE</v>
      </c>
      <c r="E828" s="6">
        <v>4.99</v>
      </c>
      <c r="F828" s="7">
        <v>1.95</v>
      </c>
      <c r="G828" s="4">
        <v>12</v>
      </c>
      <c r="I828">
        <v>12.75</v>
      </c>
      <c r="J828">
        <v>5</v>
      </c>
      <c r="K828">
        <v>12</v>
      </c>
      <c r="L828">
        <v>0.44270999999999999</v>
      </c>
      <c r="M828">
        <v>8.6199999999999992</v>
      </c>
      <c r="S828">
        <v>10</v>
      </c>
      <c r="T828">
        <v>1</v>
      </c>
      <c r="U828">
        <v>11.535</v>
      </c>
      <c r="V828">
        <v>6.6750000000000004E-2</v>
      </c>
      <c r="W828">
        <v>0.68</v>
      </c>
      <c r="X828" s="2" t="s">
        <v>3999</v>
      </c>
      <c r="Z828" s="3" t="s">
        <v>4000</v>
      </c>
      <c r="AA828">
        <v>150</v>
      </c>
      <c r="AB828" s="1" t="s">
        <v>1931</v>
      </c>
      <c r="AC828" t="s">
        <v>38</v>
      </c>
    </row>
    <row r="829" spans="1:29" x14ac:dyDescent="0.25">
      <c r="A829" s="1" t="s">
        <v>4001</v>
      </c>
      <c r="B829" t="s">
        <v>4002</v>
      </c>
      <c r="C829" t="s">
        <v>2902</v>
      </c>
      <c r="D829" t="str">
        <f>HYPERLINK("http://image.bazic.com/4105.jpg","CLICK HERE")</f>
        <v>CLICK HERE</v>
      </c>
      <c r="E829" s="6">
        <v>4.99</v>
      </c>
      <c r="F829" s="7">
        <v>1.95</v>
      </c>
      <c r="G829" s="4">
        <v>12</v>
      </c>
      <c r="I829">
        <v>12.75</v>
      </c>
      <c r="J829">
        <v>5.25</v>
      </c>
      <c r="K829">
        <v>12</v>
      </c>
      <c r="L829">
        <v>0.46483999999999998</v>
      </c>
      <c r="M829">
        <v>8.58</v>
      </c>
      <c r="S829">
        <v>9.9209999999999994</v>
      </c>
      <c r="T829">
        <v>1</v>
      </c>
      <c r="U829">
        <v>11.535</v>
      </c>
      <c r="V829">
        <v>6.6229999999999997E-2</v>
      </c>
      <c r="W829">
        <v>0.68</v>
      </c>
      <c r="X829" s="2" t="s">
        <v>4003</v>
      </c>
      <c r="Z829" s="3" t="s">
        <v>4004</v>
      </c>
      <c r="AA829">
        <v>150</v>
      </c>
      <c r="AB829" s="1" t="s">
        <v>1931</v>
      </c>
      <c r="AC829" t="s">
        <v>38</v>
      </c>
    </row>
    <row r="830" spans="1:29" x14ac:dyDescent="0.25">
      <c r="A830" s="1" t="s">
        <v>4005</v>
      </c>
      <c r="B830" t="s">
        <v>4006</v>
      </c>
      <c r="C830" t="s">
        <v>2902</v>
      </c>
      <c r="D830" t="str">
        <f>HYPERLINK("http://image.bazic.com/4106.jpg","CLICK HERE")</f>
        <v>CLICK HERE</v>
      </c>
      <c r="E830" s="6">
        <v>4.99</v>
      </c>
      <c r="F830" s="7">
        <v>1.95</v>
      </c>
      <c r="G830" s="4">
        <v>12</v>
      </c>
      <c r="I830">
        <v>12.75</v>
      </c>
      <c r="J830">
        <v>5.25</v>
      </c>
      <c r="K830">
        <v>12</v>
      </c>
      <c r="L830">
        <v>0.46483999999999998</v>
      </c>
      <c r="M830">
        <v>8.66</v>
      </c>
      <c r="S830">
        <v>9.9209999999999994</v>
      </c>
      <c r="T830">
        <v>1</v>
      </c>
      <c r="U830">
        <v>11.535</v>
      </c>
      <c r="V830">
        <v>6.6229999999999997E-2</v>
      </c>
      <c r="W830">
        <v>0.68</v>
      </c>
      <c r="X830" s="2" t="s">
        <v>4007</v>
      </c>
      <c r="Z830" s="3" t="s">
        <v>4008</v>
      </c>
      <c r="AA830">
        <v>150</v>
      </c>
      <c r="AB830" s="1" t="s">
        <v>1931</v>
      </c>
      <c r="AC830" t="s">
        <v>38</v>
      </c>
    </row>
    <row r="831" spans="1:29" x14ac:dyDescent="0.25">
      <c r="A831" s="1" t="s">
        <v>4009</v>
      </c>
      <c r="B831" t="s">
        <v>4010</v>
      </c>
      <c r="C831" t="s">
        <v>2902</v>
      </c>
      <c r="D831" t="str">
        <f>HYPERLINK("http://image.bazic.com/4107.jpg","CLICK HERE")</f>
        <v>CLICK HERE</v>
      </c>
      <c r="E831" s="6">
        <v>4.99</v>
      </c>
      <c r="F831" s="7">
        <v>1.95</v>
      </c>
      <c r="G831" s="4">
        <v>12</v>
      </c>
      <c r="I831">
        <v>12.75</v>
      </c>
      <c r="J831">
        <v>5.25</v>
      </c>
      <c r="K831">
        <v>12</v>
      </c>
      <c r="L831">
        <v>0.46483999999999998</v>
      </c>
      <c r="M831">
        <v>8.68</v>
      </c>
      <c r="S831">
        <v>9.9209999999999994</v>
      </c>
      <c r="T831">
        <v>1</v>
      </c>
      <c r="U831">
        <v>11.535</v>
      </c>
      <c r="V831">
        <v>6.6229999999999997E-2</v>
      </c>
      <c r="W831">
        <v>0.68</v>
      </c>
      <c r="X831" s="2" t="s">
        <v>4011</v>
      </c>
      <c r="Z831" s="3" t="s">
        <v>4012</v>
      </c>
      <c r="AA831">
        <v>150</v>
      </c>
      <c r="AB831" s="1" t="s">
        <v>1931</v>
      </c>
      <c r="AC831" t="s">
        <v>38</v>
      </c>
    </row>
    <row r="832" spans="1:29" x14ac:dyDescent="0.25">
      <c r="A832" s="1" t="s">
        <v>4013</v>
      </c>
      <c r="B832" t="s">
        <v>4014</v>
      </c>
      <c r="C832" t="s">
        <v>65</v>
      </c>
      <c r="D832" t="str">
        <f>HYPERLINK("http://image.bazic.com/41166.jpg","CLICK HERE")</f>
        <v>CLICK HERE</v>
      </c>
      <c r="E832" s="6">
        <v>10.99</v>
      </c>
      <c r="F832" s="7">
        <v>6.45</v>
      </c>
      <c r="G832" s="4">
        <v>10</v>
      </c>
      <c r="I832">
        <v>18</v>
      </c>
      <c r="J832">
        <v>11.5</v>
      </c>
      <c r="K832">
        <v>10.5</v>
      </c>
      <c r="L832">
        <v>1.2578100000000001</v>
      </c>
      <c r="M832">
        <v>51.5</v>
      </c>
      <c r="S832">
        <v>11</v>
      </c>
      <c r="T832">
        <v>8.5</v>
      </c>
      <c r="U832">
        <v>2.125</v>
      </c>
      <c r="V832">
        <v>0.11498</v>
      </c>
      <c r="W832">
        <v>5.19</v>
      </c>
      <c r="X832" s="2" t="s">
        <v>4017</v>
      </c>
      <c r="Z832" s="3" t="s">
        <v>4018</v>
      </c>
      <c r="AA832">
        <v>48</v>
      </c>
      <c r="AB832" s="1" t="s">
        <v>4015</v>
      </c>
      <c r="AC832" t="s">
        <v>4016</v>
      </c>
    </row>
    <row r="833" spans="1:29" x14ac:dyDescent="0.25">
      <c r="A833" s="1" t="s">
        <v>4019</v>
      </c>
      <c r="B833" t="s">
        <v>4020</v>
      </c>
      <c r="C833" t="s">
        <v>2902</v>
      </c>
      <c r="D833" t="str">
        <f>HYPERLINK("http://image.bazic.com/4120.jpg","CLICK HERE")</f>
        <v>CLICK HERE</v>
      </c>
      <c r="E833" s="6">
        <v>5.99</v>
      </c>
      <c r="F833" s="7">
        <v>2.25</v>
      </c>
      <c r="G833" s="4">
        <v>12</v>
      </c>
      <c r="I833">
        <v>13.5</v>
      </c>
      <c r="J833">
        <v>6</v>
      </c>
      <c r="K833">
        <v>12</v>
      </c>
      <c r="L833">
        <v>0.5625</v>
      </c>
      <c r="M833">
        <v>9.02</v>
      </c>
      <c r="S833">
        <v>10</v>
      </c>
      <c r="T833">
        <v>1.5</v>
      </c>
      <c r="U833">
        <v>11.614000000000001</v>
      </c>
      <c r="V833">
        <v>0.10082000000000001</v>
      </c>
      <c r="W833">
        <v>0.7</v>
      </c>
      <c r="X833" s="2" t="s">
        <v>4021</v>
      </c>
      <c r="Z833" s="3" t="s">
        <v>4022</v>
      </c>
      <c r="AA833">
        <v>126</v>
      </c>
      <c r="AB833" s="1" t="s">
        <v>1931</v>
      </c>
      <c r="AC833" t="s">
        <v>38</v>
      </c>
    </row>
    <row r="834" spans="1:29" x14ac:dyDescent="0.25">
      <c r="A834" s="1" t="s">
        <v>4023</v>
      </c>
      <c r="B834" t="s">
        <v>4024</v>
      </c>
      <c r="C834" t="s">
        <v>2902</v>
      </c>
      <c r="D834" t="str">
        <f>HYPERLINK("http://image.bazic.com/4121.jpg","CLICK HERE")</f>
        <v>CLICK HERE</v>
      </c>
      <c r="E834" s="6">
        <v>5.99</v>
      </c>
      <c r="F834" s="7">
        <v>2.25</v>
      </c>
      <c r="G834" s="4">
        <v>12</v>
      </c>
      <c r="I834">
        <v>13.5</v>
      </c>
      <c r="J834">
        <v>6</v>
      </c>
      <c r="K834">
        <v>12</v>
      </c>
      <c r="L834">
        <v>0.5625</v>
      </c>
      <c r="M834">
        <v>8.98</v>
      </c>
      <c r="S834">
        <v>9.9600000000000009</v>
      </c>
      <c r="T834">
        <v>1.5</v>
      </c>
      <c r="U834">
        <v>11.614000000000001</v>
      </c>
      <c r="V834">
        <v>0.10041</v>
      </c>
      <c r="W834">
        <v>0.7</v>
      </c>
      <c r="X834" s="2" t="s">
        <v>4025</v>
      </c>
      <c r="Z834" s="3" t="s">
        <v>4026</v>
      </c>
      <c r="AA834">
        <v>126</v>
      </c>
      <c r="AB834" s="1" t="s">
        <v>1931</v>
      </c>
      <c r="AC834" t="s">
        <v>38</v>
      </c>
    </row>
    <row r="835" spans="1:29" x14ac:dyDescent="0.25">
      <c r="A835" s="1" t="s">
        <v>4027</v>
      </c>
      <c r="B835" t="s">
        <v>4028</v>
      </c>
      <c r="C835" t="s">
        <v>2902</v>
      </c>
      <c r="D835" t="str">
        <f>HYPERLINK("http://image.bazic.com/4122.jpg","CLICK HERE")</f>
        <v>CLICK HERE</v>
      </c>
      <c r="E835" s="6">
        <v>5.99</v>
      </c>
      <c r="F835" s="7">
        <v>2.25</v>
      </c>
      <c r="G835" s="4">
        <v>12</v>
      </c>
      <c r="I835">
        <v>13.75</v>
      </c>
      <c r="J835">
        <v>6</v>
      </c>
      <c r="K835">
        <v>12</v>
      </c>
      <c r="L835">
        <v>0.57291999999999998</v>
      </c>
      <c r="M835">
        <v>8.94</v>
      </c>
      <c r="S835">
        <v>9.9600000000000009</v>
      </c>
      <c r="T835">
        <v>1.5</v>
      </c>
      <c r="U835">
        <v>11.614000000000001</v>
      </c>
      <c r="V835">
        <v>0.10041</v>
      </c>
      <c r="W835">
        <v>0.7</v>
      </c>
      <c r="X835" s="2" t="s">
        <v>4029</v>
      </c>
      <c r="Z835" s="3" t="s">
        <v>4030</v>
      </c>
      <c r="AA835">
        <v>126</v>
      </c>
      <c r="AB835" s="1" t="s">
        <v>1931</v>
      </c>
      <c r="AC835" t="s">
        <v>38</v>
      </c>
    </row>
    <row r="836" spans="1:29" x14ac:dyDescent="0.25">
      <c r="A836" s="1" t="s">
        <v>4031</v>
      </c>
      <c r="B836" t="s">
        <v>4032</v>
      </c>
      <c r="C836" t="s">
        <v>2902</v>
      </c>
      <c r="D836" t="str">
        <f>HYPERLINK("http://image.bazic.com/4123.jpg","CLICK HERE")</f>
        <v>CLICK HERE</v>
      </c>
      <c r="E836" s="6">
        <v>5.99</v>
      </c>
      <c r="F836" s="7">
        <v>2.25</v>
      </c>
      <c r="G836" s="4">
        <v>12</v>
      </c>
      <c r="I836">
        <v>13.5</v>
      </c>
      <c r="J836">
        <v>6</v>
      </c>
      <c r="K836">
        <v>12</v>
      </c>
      <c r="L836">
        <v>0.5625</v>
      </c>
      <c r="M836">
        <v>9.16</v>
      </c>
      <c r="S836">
        <v>9.9600000000000009</v>
      </c>
      <c r="T836">
        <v>1.5</v>
      </c>
      <c r="U836">
        <v>11.614000000000001</v>
      </c>
      <c r="V836">
        <v>0.10041</v>
      </c>
      <c r="W836">
        <v>0.72</v>
      </c>
      <c r="X836" s="2" t="s">
        <v>4033</v>
      </c>
      <c r="Z836" s="3" t="s">
        <v>4034</v>
      </c>
      <c r="AA836">
        <v>126</v>
      </c>
      <c r="AB836" s="1" t="s">
        <v>1931</v>
      </c>
      <c r="AC836" t="s">
        <v>38</v>
      </c>
    </row>
    <row r="837" spans="1:29" x14ac:dyDescent="0.25">
      <c r="A837" s="1" t="s">
        <v>4035</v>
      </c>
      <c r="B837" t="s">
        <v>4036</v>
      </c>
      <c r="C837" t="s">
        <v>2902</v>
      </c>
      <c r="D837" t="str">
        <f>HYPERLINK("http://image.bazic.com/4124.jpg","CLICK HERE")</f>
        <v>CLICK HERE</v>
      </c>
      <c r="E837" s="6">
        <v>5.99</v>
      </c>
      <c r="F837" s="7">
        <v>2.25</v>
      </c>
      <c r="G837" s="4">
        <v>12</v>
      </c>
      <c r="I837">
        <v>13.5</v>
      </c>
      <c r="J837">
        <v>6</v>
      </c>
      <c r="K837">
        <v>12</v>
      </c>
      <c r="L837">
        <v>0.5625</v>
      </c>
      <c r="M837">
        <v>9.02</v>
      </c>
      <c r="S837">
        <v>10</v>
      </c>
      <c r="T837">
        <v>1.5</v>
      </c>
      <c r="U837">
        <v>11.614000000000001</v>
      </c>
      <c r="V837">
        <v>0.10082000000000001</v>
      </c>
      <c r="W837">
        <v>0.7</v>
      </c>
      <c r="X837" s="2" t="s">
        <v>4037</v>
      </c>
      <c r="Z837" s="3" t="s">
        <v>4038</v>
      </c>
      <c r="AA837">
        <v>126</v>
      </c>
      <c r="AB837" s="1" t="s">
        <v>1931</v>
      </c>
      <c r="AC837" t="s">
        <v>38</v>
      </c>
    </row>
    <row r="838" spans="1:29" x14ac:dyDescent="0.25">
      <c r="A838" s="1" t="s">
        <v>4039</v>
      </c>
      <c r="B838" t="s">
        <v>4040</v>
      </c>
      <c r="C838" t="s">
        <v>2902</v>
      </c>
      <c r="D838" t="str">
        <f>HYPERLINK("http://image.bazic.com/4125.jpg","CLICK HERE")</f>
        <v>CLICK HERE</v>
      </c>
      <c r="E838" s="6">
        <v>5.99</v>
      </c>
      <c r="F838" s="7">
        <v>2.25</v>
      </c>
      <c r="G838" s="4">
        <v>12</v>
      </c>
      <c r="I838">
        <v>13.5</v>
      </c>
      <c r="J838">
        <v>6</v>
      </c>
      <c r="K838">
        <v>12</v>
      </c>
      <c r="L838">
        <v>0.5625</v>
      </c>
      <c r="M838">
        <v>8.8800000000000008</v>
      </c>
      <c r="S838">
        <v>9.9600000000000009</v>
      </c>
      <c r="T838">
        <v>1.5</v>
      </c>
      <c r="U838">
        <v>11.614000000000001</v>
      </c>
      <c r="V838">
        <v>0.10041</v>
      </c>
      <c r="W838">
        <v>0.7</v>
      </c>
      <c r="X838" s="2" t="s">
        <v>4041</v>
      </c>
      <c r="Z838" s="3" t="s">
        <v>4042</v>
      </c>
      <c r="AA838">
        <v>126</v>
      </c>
      <c r="AB838" s="1" t="s">
        <v>1931</v>
      </c>
      <c r="AC838" t="s">
        <v>38</v>
      </c>
    </row>
    <row r="839" spans="1:29" x14ac:dyDescent="0.25">
      <c r="A839" s="1" t="s">
        <v>4043</v>
      </c>
      <c r="B839" t="s">
        <v>4044</v>
      </c>
      <c r="C839" t="s">
        <v>2902</v>
      </c>
      <c r="D839" t="str">
        <f>HYPERLINK("http://image.bazic.com/4126.jpg","CLICK HERE")</f>
        <v>CLICK HERE</v>
      </c>
      <c r="E839" s="6">
        <v>5.99</v>
      </c>
      <c r="F839" s="7">
        <v>2.25</v>
      </c>
      <c r="G839" s="4">
        <v>12</v>
      </c>
      <c r="I839">
        <v>13.5</v>
      </c>
      <c r="J839">
        <v>6</v>
      </c>
      <c r="K839">
        <v>12</v>
      </c>
      <c r="L839">
        <v>0.5625</v>
      </c>
      <c r="M839">
        <v>8.9600000000000009</v>
      </c>
      <c r="S839">
        <v>9.9600000000000009</v>
      </c>
      <c r="T839">
        <v>1.5</v>
      </c>
      <c r="U839">
        <v>11.614000000000001</v>
      </c>
      <c r="V839">
        <v>0.10041</v>
      </c>
      <c r="W839">
        <v>0.7</v>
      </c>
      <c r="X839" s="2" t="s">
        <v>4045</v>
      </c>
      <c r="Z839" s="3" t="s">
        <v>4046</v>
      </c>
      <c r="AA839">
        <v>126</v>
      </c>
      <c r="AB839" s="1" t="s">
        <v>1931</v>
      </c>
      <c r="AC839" t="s">
        <v>38</v>
      </c>
    </row>
    <row r="840" spans="1:29" x14ac:dyDescent="0.25">
      <c r="A840" s="1" t="s">
        <v>4047</v>
      </c>
      <c r="B840" t="s">
        <v>4048</v>
      </c>
      <c r="C840" t="s">
        <v>2902</v>
      </c>
      <c r="D840" t="str">
        <f>HYPERLINK("http://image.bazic.com/4127.jpg","CLICK HERE")</f>
        <v>CLICK HERE</v>
      </c>
      <c r="E840" s="6">
        <v>5.99</v>
      </c>
      <c r="F840" s="7">
        <v>2.25</v>
      </c>
      <c r="G840" s="4">
        <v>12</v>
      </c>
      <c r="I840">
        <v>13.75</v>
      </c>
      <c r="J840">
        <v>6</v>
      </c>
      <c r="K840">
        <v>12</v>
      </c>
      <c r="L840">
        <v>0.57291999999999998</v>
      </c>
      <c r="M840">
        <v>8.9600000000000009</v>
      </c>
      <c r="S840">
        <v>9.9600000000000009</v>
      </c>
      <c r="T840">
        <v>1.5</v>
      </c>
      <c r="U840">
        <v>11.614000000000001</v>
      </c>
      <c r="V840">
        <v>0.10041</v>
      </c>
      <c r="W840">
        <v>0.7</v>
      </c>
      <c r="X840" s="2" t="s">
        <v>4049</v>
      </c>
      <c r="Z840" s="3" t="s">
        <v>4050</v>
      </c>
      <c r="AA840">
        <v>126</v>
      </c>
      <c r="AB840" s="1" t="s">
        <v>1931</v>
      </c>
      <c r="AC840" t="s">
        <v>38</v>
      </c>
    </row>
    <row r="841" spans="1:29" x14ac:dyDescent="0.25">
      <c r="A841" s="1" t="s">
        <v>4051</v>
      </c>
      <c r="B841" t="s">
        <v>4052</v>
      </c>
      <c r="C841" t="s">
        <v>2902</v>
      </c>
      <c r="D841" t="str">
        <f>HYPERLINK("http://image.bazic.com/4140.jpg","CLICK HERE")</f>
        <v>CLICK HERE</v>
      </c>
      <c r="E841" s="6">
        <v>6.99</v>
      </c>
      <c r="F841" s="7">
        <v>2.5499999999999998</v>
      </c>
      <c r="G841" s="4">
        <v>12</v>
      </c>
      <c r="I841">
        <v>18.75</v>
      </c>
      <c r="J841">
        <v>5.75</v>
      </c>
      <c r="K841">
        <v>12</v>
      </c>
      <c r="L841">
        <v>0.74870000000000003</v>
      </c>
      <c r="M841">
        <v>10.18</v>
      </c>
      <c r="S841">
        <v>10.394</v>
      </c>
      <c r="T841">
        <v>2.165</v>
      </c>
      <c r="U841">
        <v>11.574999999999999</v>
      </c>
      <c r="V841">
        <v>0.15074000000000001</v>
      </c>
      <c r="W841">
        <v>0.8</v>
      </c>
      <c r="X841" s="2" t="s">
        <v>4053</v>
      </c>
      <c r="Z841" s="3" t="s">
        <v>4054</v>
      </c>
      <c r="AA841">
        <v>96</v>
      </c>
      <c r="AB841" s="1" t="s">
        <v>1931</v>
      </c>
      <c r="AC841" t="s">
        <v>38</v>
      </c>
    </row>
    <row r="842" spans="1:29" x14ac:dyDescent="0.25">
      <c r="A842" s="1" t="s">
        <v>4055</v>
      </c>
      <c r="B842" t="s">
        <v>4056</v>
      </c>
      <c r="C842" t="s">
        <v>2902</v>
      </c>
      <c r="D842" t="str">
        <f>HYPERLINK("http://image.bazic.com/4141.jpg","CLICK HERE")</f>
        <v>CLICK HERE</v>
      </c>
      <c r="E842" s="6">
        <v>6.99</v>
      </c>
      <c r="F842" s="7">
        <v>2.5499999999999998</v>
      </c>
      <c r="G842" s="4">
        <v>12</v>
      </c>
      <c r="I842">
        <v>18.5</v>
      </c>
      <c r="J842">
        <v>6</v>
      </c>
      <c r="K842">
        <v>12</v>
      </c>
      <c r="L842">
        <v>0.77083000000000002</v>
      </c>
      <c r="M842">
        <v>10.08</v>
      </c>
      <c r="S842">
        <v>10.394</v>
      </c>
      <c r="T842">
        <v>2.165</v>
      </c>
      <c r="U842">
        <v>11.574999999999999</v>
      </c>
      <c r="V842">
        <v>0.15074000000000001</v>
      </c>
      <c r="W842">
        <v>0.84</v>
      </c>
      <c r="X842" s="2" t="s">
        <v>4057</v>
      </c>
      <c r="Z842" s="3" t="s">
        <v>4058</v>
      </c>
      <c r="AA842">
        <v>96</v>
      </c>
      <c r="AB842" s="1" t="s">
        <v>1931</v>
      </c>
      <c r="AC842" t="s">
        <v>38</v>
      </c>
    </row>
    <row r="843" spans="1:29" x14ac:dyDescent="0.25">
      <c r="A843" s="1" t="s">
        <v>4059</v>
      </c>
      <c r="B843" t="s">
        <v>4060</v>
      </c>
      <c r="C843" t="s">
        <v>2902</v>
      </c>
      <c r="D843" t="str">
        <f>HYPERLINK("http://image.bazic.com/4142.jpg","CLICK HERE")</f>
        <v>CLICK HERE</v>
      </c>
      <c r="E843" s="6">
        <v>6.99</v>
      </c>
      <c r="F843" s="7">
        <v>2.5499999999999998</v>
      </c>
      <c r="G843" s="4">
        <v>12</v>
      </c>
      <c r="I843">
        <v>18.75</v>
      </c>
      <c r="J843">
        <v>5.75</v>
      </c>
      <c r="K843">
        <v>12</v>
      </c>
      <c r="L843">
        <v>0.74870000000000003</v>
      </c>
      <c r="M843">
        <v>10.119999999999999</v>
      </c>
      <c r="S843">
        <v>10.394</v>
      </c>
      <c r="T843">
        <v>2.165</v>
      </c>
      <c r="U843">
        <v>11.574999999999999</v>
      </c>
      <c r="V843">
        <v>0.15074000000000001</v>
      </c>
      <c r="W843">
        <v>0.78</v>
      </c>
      <c r="X843" s="2" t="s">
        <v>4061</v>
      </c>
      <c r="Z843" s="3" t="s">
        <v>4062</v>
      </c>
      <c r="AA843">
        <v>96</v>
      </c>
      <c r="AB843" s="1" t="s">
        <v>1931</v>
      </c>
      <c r="AC843" t="s">
        <v>38</v>
      </c>
    </row>
    <row r="844" spans="1:29" x14ac:dyDescent="0.25">
      <c r="A844" s="1" t="s">
        <v>4063</v>
      </c>
      <c r="B844" t="s">
        <v>4064</v>
      </c>
      <c r="C844" t="s">
        <v>2902</v>
      </c>
      <c r="D844" t="str">
        <f>HYPERLINK("http://image.bazic.com/4143.jpg","CLICK HERE")</f>
        <v>CLICK HERE</v>
      </c>
      <c r="E844" s="6">
        <v>6.99</v>
      </c>
      <c r="F844" s="7">
        <v>2.5499999999999998</v>
      </c>
      <c r="G844" s="4">
        <v>12</v>
      </c>
      <c r="I844">
        <v>18.75</v>
      </c>
      <c r="J844">
        <v>5.75</v>
      </c>
      <c r="K844">
        <v>12</v>
      </c>
      <c r="L844">
        <v>0.74870000000000003</v>
      </c>
      <c r="M844">
        <v>10.06</v>
      </c>
      <c r="S844">
        <v>10.394</v>
      </c>
      <c r="T844">
        <v>2.165</v>
      </c>
      <c r="U844">
        <v>11.574999999999999</v>
      </c>
      <c r="V844">
        <v>0.15074000000000001</v>
      </c>
      <c r="W844">
        <v>0.78</v>
      </c>
      <c r="X844" s="2" t="s">
        <v>4065</v>
      </c>
      <c r="Z844" s="3" t="s">
        <v>4066</v>
      </c>
      <c r="AA844">
        <v>96</v>
      </c>
      <c r="AB844" s="1" t="s">
        <v>1931</v>
      </c>
      <c r="AC844" t="s">
        <v>38</v>
      </c>
    </row>
    <row r="845" spans="1:29" x14ac:dyDescent="0.25">
      <c r="A845" s="1" t="s">
        <v>4067</v>
      </c>
      <c r="B845" t="s">
        <v>4068</v>
      </c>
      <c r="C845" t="s">
        <v>2902</v>
      </c>
      <c r="D845" t="str">
        <f>HYPERLINK("http://image.bazic.com/4144.jpg","CLICK HERE")</f>
        <v>CLICK HERE</v>
      </c>
      <c r="E845" s="6">
        <v>6.99</v>
      </c>
      <c r="F845" s="7">
        <v>2.5499999999999998</v>
      </c>
      <c r="G845" s="4">
        <v>12</v>
      </c>
      <c r="I845">
        <v>18.75</v>
      </c>
      <c r="J845">
        <v>5.75</v>
      </c>
      <c r="K845">
        <v>12</v>
      </c>
      <c r="L845">
        <v>0.74870000000000003</v>
      </c>
      <c r="M845">
        <v>9.8800000000000008</v>
      </c>
      <c r="S845">
        <v>10.394</v>
      </c>
      <c r="T845">
        <v>2.165</v>
      </c>
      <c r="U845">
        <v>11.574999999999999</v>
      </c>
      <c r="V845">
        <v>0.15074000000000001</v>
      </c>
      <c r="W845">
        <v>0.78</v>
      </c>
      <c r="X845" s="2" t="s">
        <v>4069</v>
      </c>
      <c r="Z845" s="3" t="s">
        <v>4070</v>
      </c>
      <c r="AA845">
        <v>96</v>
      </c>
      <c r="AB845" s="1" t="s">
        <v>1931</v>
      </c>
      <c r="AC845" t="s">
        <v>38</v>
      </c>
    </row>
    <row r="846" spans="1:29" x14ac:dyDescent="0.25">
      <c r="A846" s="1" t="s">
        <v>4071</v>
      </c>
      <c r="B846" t="s">
        <v>4072</v>
      </c>
      <c r="C846" t="s">
        <v>2902</v>
      </c>
      <c r="D846" t="str">
        <f>HYPERLINK("http://image.bazic.com/4145.jpg","CLICK HERE")</f>
        <v>CLICK HERE</v>
      </c>
      <c r="E846" s="6">
        <v>6.99</v>
      </c>
      <c r="F846" s="7">
        <v>2.5499999999999998</v>
      </c>
      <c r="G846" s="4">
        <v>12</v>
      </c>
      <c r="I846">
        <v>18.75</v>
      </c>
      <c r="J846">
        <v>5.75</v>
      </c>
      <c r="K846">
        <v>12</v>
      </c>
      <c r="L846">
        <v>0.74870000000000003</v>
      </c>
      <c r="M846">
        <v>10.08</v>
      </c>
      <c r="S846">
        <v>10.394</v>
      </c>
      <c r="T846">
        <v>2.165</v>
      </c>
      <c r="U846">
        <v>11.574999999999999</v>
      </c>
      <c r="V846">
        <v>0.15074000000000001</v>
      </c>
      <c r="W846">
        <v>0.8</v>
      </c>
      <c r="X846" s="2" t="s">
        <v>4073</v>
      </c>
      <c r="Z846" s="3" t="s">
        <v>4074</v>
      </c>
      <c r="AA846">
        <v>96</v>
      </c>
      <c r="AB846" s="1" t="s">
        <v>1931</v>
      </c>
      <c r="AC846" t="s">
        <v>38</v>
      </c>
    </row>
    <row r="847" spans="1:29" x14ac:dyDescent="0.25">
      <c r="A847" s="1" t="s">
        <v>4075</v>
      </c>
      <c r="B847" t="s">
        <v>4076</v>
      </c>
      <c r="C847" t="s">
        <v>2902</v>
      </c>
      <c r="D847" t="str">
        <f>HYPERLINK("http://image.bazic.com/4146.jpg","CLICK HERE")</f>
        <v>CLICK HERE</v>
      </c>
      <c r="E847" s="6">
        <v>6.99</v>
      </c>
      <c r="F847" s="7">
        <v>2.5499999999999998</v>
      </c>
      <c r="G847" s="4">
        <v>12</v>
      </c>
      <c r="I847">
        <v>18.75</v>
      </c>
      <c r="J847">
        <v>5.75</v>
      </c>
      <c r="K847">
        <v>12</v>
      </c>
      <c r="L847">
        <v>0.74870000000000003</v>
      </c>
      <c r="M847">
        <v>10.14</v>
      </c>
      <c r="S847">
        <v>10.394</v>
      </c>
      <c r="T847">
        <v>2.165</v>
      </c>
      <c r="U847">
        <v>11.574999999999999</v>
      </c>
      <c r="V847">
        <v>0.15074000000000001</v>
      </c>
      <c r="W847">
        <v>0.8</v>
      </c>
      <c r="X847" s="2" t="s">
        <v>4077</v>
      </c>
      <c r="Z847" s="3" t="s">
        <v>4078</v>
      </c>
      <c r="AA847">
        <v>96</v>
      </c>
      <c r="AB847" s="1" t="s">
        <v>1931</v>
      </c>
      <c r="AC847" t="s">
        <v>38</v>
      </c>
    </row>
    <row r="848" spans="1:29" x14ac:dyDescent="0.25">
      <c r="A848" s="1" t="s">
        <v>4079</v>
      </c>
      <c r="B848" t="s">
        <v>4080</v>
      </c>
      <c r="C848" t="s">
        <v>2902</v>
      </c>
      <c r="D848" t="str">
        <f>HYPERLINK("http://image.bazic.com/4147.jpg","CLICK HERE")</f>
        <v>CLICK HERE</v>
      </c>
      <c r="E848" s="6">
        <v>6.99</v>
      </c>
      <c r="F848" s="7">
        <v>2.5499999999999998</v>
      </c>
      <c r="G848" s="4">
        <v>12</v>
      </c>
      <c r="I848">
        <v>18.75</v>
      </c>
      <c r="J848">
        <v>5.75</v>
      </c>
      <c r="K848">
        <v>12</v>
      </c>
      <c r="L848">
        <v>0.74870000000000003</v>
      </c>
      <c r="M848">
        <v>10.14</v>
      </c>
      <c r="S848">
        <v>10.394</v>
      </c>
      <c r="T848">
        <v>2.165</v>
      </c>
      <c r="U848">
        <v>11.574999999999999</v>
      </c>
      <c r="V848">
        <v>0.15074000000000001</v>
      </c>
      <c r="W848">
        <v>0.78</v>
      </c>
      <c r="X848" s="2" t="s">
        <v>4081</v>
      </c>
      <c r="Z848" s="3" t="s">
        <v>4082</v>
      </c>
      <c r="AA848">
        <v>96</v>
      </c>
      <c r="AB848" s="1" t="s">
        <v>1931</v>
      </c>
      <c r="AC848" t="s">
        <v>38</v>
      </c>
    </row>
    <row r="849" spans="1:29" x14ac:dyDescent="0.25">
      <c r="A849" s="1" t="s">
        <v>4083</v>
      </c>
      <c r="B849" t="s">
        <v>4084</v>
      </c>
      <c r="C849" t="s">
        <v>2902</v>
      </c>
      <c r="D849" t="str">
        <f>HYPERLINK("http://image.bazic.com/4150.jpg","CLICK HERE")</f>
        <v>CLICK HERE</v>
      </c>
      <c r="E849" s="6">
        <v>10.99</v>
      </c>
      <c r="F849" s="7">
        <v>4.3499999999999996</v>
      </c>
      <c r="G849" s="4">
        <v>12</v>
      </c>
      <c r="I849">
        <v>16.75</v>
      </c>
      <c r="J849">
        <v>9.75</v>
      </c>
      <c r="K849">
        <v>12</v>
      </c>
      <c r="L849">
        <v>1.13411</v>
      </c>
      <c r="M849">
        <v>14.3</v>
      </c>
      <c r="S849">
        <v>10.827</v>
      </c>
      <c r="T849">
        <v>2.9529999999999998</v>
      </c>
      <c r="U849">
        <v>11.574999999999999</v>
      </c>
      <c r="V849">
        <v>0.21415999999999999</v>
      </c>
      <c r="W849">
        <v>1.1399999999999999</v>
      </c>
      <c r="X849" s="2" t="s">
        <v>4085</v>
      </c>
      <c r="Z849" s="3" t="s">
        <v>4086</v>
      </c>
      <c r="AA849">
        <v>60</v>
      </c>
      <c r="AB849" s="1" t="s">
        <v>1931</v>
      </c>
      <c r="AC849" t="s">
        <v>38</v>
      </c>
    </row>
    <row r="850" spans="1:29" x14ac:dyDescent="0.25">
      <c r="A850" s="1" t="s">
        <v>4087</v>
      </c>
      <c r="B850" t="s">
        <v>4088</v>
      </c>
      <c r="C850" t="s">
        <v>2902</v>
      </c>
      <c r="D850" t="str">
        <f>HYPERLINK("http://image.bazic.com/4151.jpg","CLICK HERE")</f>
        <v>CLICK HERE</v>
      </c>
      <c r="E850" s="6">
        <v>10.99</v>
      </c>
      <c r="F850" s="7">
        <v>4.3499999999999996</v>
      </c>
      <c r="G850" s="4">
        <v>12</v>
      </c>
      <c r="I850">
        <v>16.75</v>
      </c>
      <c r="J850">
        <v>9.75</v>
      </c>
      <c r="K850">
        <v>12</v>
      </c>
      <c r="L850">
        <v>1.13411</v>
      </c>
      <c r="M850">
        <v>14.2</v>
      </c>
      <c r="S850">
        <v>10.827</v>
      </c>
      <c r="T850">
        <v>2.9529999999999998</v>
      </c>
      <c r="U850">
        <v>11.574999999999999</v>
      </c>
      <c r="V850">
        <v>0.21415999999999999</v>
      </c>
      <c r="W850">
        <v>1.1200000000000001</v>
      </c>
      <c r="X850" s="2" t="s">
        <v>4089</v>
      </c>
      <c r="Z850" s="3" t="s">
        <v>4090</v>
      </c>
      <c r="AA850">
        <v>60</v>
      </c>
      <c r="AB850" s="1" t="s">
        <v>1931</v>
      </c>
      <c r="AC850" t="s">
        <v>38</v>
      </c>
    </row>
    <row r="851" spans="1:29" x14ac:dyDescent="0.25">
      <c r="A851" s="1" t="s">
        <v>4091</v>
      </c>
      <c r="B851" t="s">
        <v>4092</v>
      </c>
      <c r="C851" t="s">
        <v>2902</v>
      </c>
      <c r="D851" t="str">
        <f>HYPERLINK("http://image.bazic.com/4152.jpg","CLICK HERE")</f>
        <v>CLICK HERE</v>
      </c>
      <c r="E851" s="6">
        <v>10.99</v>
      </c>
      <c r="F851" s="7">
        <v>4.3499999999999996</v>
      </c>
      <c r="G851" s="4">
        <v>12</v>
      </c>
      <c r="I851">
        <v>16.75</v>
      </c>
      <c r="J851">
        <v>9.75</v>
      </c>
      <c r="K851">
        <v>12</v>
      </c>
      <c r="L851">
        <v>1.13411</v>
      </c>
      <c r="M851">
        <v>14.2</v>
      </c>
      <c r="S851">
        <v>2.9529999999999998</v>
      </c>
      <c r="T851">
        <v>10.827</v>
      </c>
      <c r="U851">
        <v>11.574999999999999</v>
      </c>
      <c r="V851">
        <v>0.21415999999999999</v>
      </c>
      <c r="W851">
        <v>1.1200000000000001</v>
      </c>
      <c r="X851" s="2" t="s">
        <v>4093</v>
      </c>
      <c r="Z851" s="3" t="s">
        <v>4094</v>
      </c>
      <c r="AA851">
        <v>60</v>
      </c>
      <c r="AB851" s="1" t="s">
        <v>1931</v>
      </c>
      <c r="AC851" t="s">
        <v>38</v>
      </c>
    </row>
    <row r="852" spans="1:29" x14ac:dyDescent="0.25">
      <c r="A852" s="1" t="s">
        <v>4095</v>
      </c>
      <c r="B852" t="s">
        <v>4096</v>
      </c>
      <c r="C852" t="s">
        <v>2902</v>
      </c>
      <c r="D852" t="str">
        <f>HYPERLINK("http://image.bazic.com/4153.jpg","CLICK HERE")</f>
        <v>CLICK HERE</v>
      </c>
      <c r="E852" s="6">
        <v>10.99</v>
      </c>
      <c r="F852" s="7">
        <v>4.3499999999999996</v>
      </c>
      <c r="G852" s="4">
        <v>12</v>
      </c>
      <c r="I852">
        <v>16.75</v>
      </c>
      <c r="J852">
        <v>10</v>
      </c>
      <c r="K852">
        <v>12</v>
      </c>
      <c r="L852">
        <v>1.1631899999999999</v>
      </c>
      <c r="M852">
        <v>14.18</v>
      </c>
      <c r="S852">
        <v>10.827</v>
      </c>
      <c r="T852">
        <v>2.9529999999999998</v>
      </c>
      <c r="U852">
        <v>11.574999999999999</v>
      </c>
      <c r="V852">
        <v>0.21415999999999999</v>
      </c>
      <c r="W852">
        <v>1</v>
      </c>
      <c r="X852" s="2" t="s">
        <v>4097</v>
      </c>
      <c r="Z852" s="3" t="s">
        <v>4098</v>
      </c>
      <c r="AA852">
        <v>60</v>
      </c>
      <c r="AB852" s="1" t="s">
        <v>1931</v>
      </c>
      <c r="AC852" t="s">
        <v>38</v>
      </c>
    </row>
    <row r="853" spans="1:29" x14ac:dyDescent="0.25">
      <c r="A853" s="1" t="s">
        <v>4099</v>
      </c>
      <c r="B853" t="s">
        <v>4100</v>
      </c>
      <c r="C853" t="s">
        <v>2902</v>
      </c>
      <c r="D853" t="str">
        <f>HYPERLINK("http://image.bazic.com/4160.jpg","CLICK HERE")</f>
        <v>CLICK HERE</v>
      </c>
      <c r="E853" s="6">
        <v>13.99</v>
      </c>
      <c r="F853" s="7">
        <v>5.85</v>
      </c>
      <c r="G853" s="4">
        <v>12</v>
      </c>
      <c r="I853">
        <v>24.5</v>
      </c>
      <c r="J853">
        <v>9.25</v>
      </c>
      <c r="K853">
        <v>12</v>
      </c>
      <c r="L853">
        <v>1.57378</v>
      </c>
      <c r="M853">
        <v>18.12</v>
      </c>
      <c r="S853">
        <v>12</v>
      </c>
      <c r="T853">
        <v>3.5</v>
      </c>
      <c r="U853">
        <v>11.614000000000001</v>
      </c>
      <c r="V853">
        <v>0.28228999999999999</v>
      </c>
      <c r="W853">
        <v>1.375</v>
      </c>
      <c r="X853" s="2" t="s">
        <v>4101</v>
      </c>
      <c r="Z853" s="3" t="s">
        <v>4102</v>
      </c>
      <c r="AA853">
        <v>48</v>
      </c>
      <c r="AB853" s="1" t="s">
        <v>1931</v>
      </c>
      <c r="AC853" t="s">
        <v>38</v>
      </c>
    </row>
    <row r="854" spans="1:29" x14ac:dyDescent="0.25">
      <c r="A854" s="1" t="s">
        <v>4103</v>
      </c>
      <c r="B854" t="s">
        <v>4104</v>
      </c>
      <c r="C854" t="s">
        <v>2902</v>
      </c>
      <c r="D854" t="str">
        <f>HYPERLINK("http://image.bazic.com/4161.jpg","CLICK HERE")</f>
        <v>CLICK HERE</v>
      </c>
      <c r="E854" s="6">
        <v>13.99</v>
      </c>
      <c r="F854" s="7">
        <v>5.85</v>
      </c>
      <c r="G854" s="4">
        <v>12</v>
      </c>
      <c r="I854">
        <v>24</v>
      </c>
      <c r="J854">
        <v>9</v>
      </c>
      <c r="K854">
        <v>12</v>
      </c>
      <c r="L854">
        <v>1.5</v>
      </c>
      <c r="M854">
        <v>17.54</v>
      </c>
      <c r="S854">
        <v>12</v>
      </c>
      <c r="T854">
        <v>3.5</v>
      </c>
      <c r="U854">
        <v>11.614000000000001</v>
      </c>
      <c r="V854">
        <v>0.28228999999999999</v>
      </c>
      <c r="W854">
        <v>1.375</v>
      </c>
      <c r="X854" s="2" t="s">
        <v>4105</v>
      </c>
      <c r="Z854" s="3" t="s">
        <v>4106</v>
      </c>
      <c r="AA854">
        <v>36</v>
      </c>
      <c r="AB854" s="1" t="s">
        <v>1931</v>
      </c>
      <c r="AC854" t="s">
        <v>38</v>
      </c>
    </row>
    <row r="855" spans="1:29" x14ac:dyDescent="0.25">
      <c r="A855" s="1" t="s">
        <v>4107</v>
      </c>
      <c r="B855" t="s">
        <v>4108</v>
      </c>
      <c r="C855" t="s">
        <v>2902</v>
      </c>
      <c r="D855" t="str">
        <f>HYPERLINK("http://image.bazic.com/4162.jpg","CLICK HERE")</f>
        <v>CLICK HERE</v>
      </c>
      <c r="E855" s="6">
        <v>13.99</v>
      </c>
      <c r="F855" s="7">
        <v>5.85</v>
      </c>
      <c r="G855" s="4">
        <v>12</v>
      </c>
      <c r="I855">
        <v>24.5</v>
      </c>
      <c r="J855">
        <v>9</v>
      </c>
      <c r="K855">
        <v>12</v>
      </c>
      <c r="L855">
        <v>1.53125</v>
      </c>
      <c r="M855">
        <v>18.22</v>
      </c>
      <c r="S855">
        <v>12</v>
      </c>
      <c r="T855">
        <v>3.5</v>
      </c>
      <c r="U855">
        <v>11.614000000000001</v>
      </c>
      <c r="V855">
        <v>0.28228999999999999</v>
      </c>
      <c r="W855">
        <v>1.42</v>
      </c>
      <c r="X855" s="2" t="s">
        <v>4109</v>
      </c>
      <c r="Z855" s="3" t="s">
        <v>4110</v>
      </c>
      <c r="AA855">
        <v>36</v>
      </c>
      <c r="AB855" s="1" t="s">
        <v>1931</v>
      </c>
      <c r="AC855" t="s">
        <v>38</v>
      </c>
    </row>
    <row r="856" spans="1:29" x14ac:dyDescent="0.25">
      <c r="A856" s="1" t="s">
        <v>4111</v>
      </c>
      <c r="B856" t="s">
        <v>4112</v>
      </c>
      <c r="C856" t="s">
        <v>2902</v>
      </c>
      <c r="D856" t="str">
        <f>HYPERLINK("http://image.bazic.com/4163.jpg","CLICK HERE")</f>
        <v>CLICK HERE</v>
      </c>
      <c r="E856" s="6">
        <v>13.99</v>
      </c>
      <c r="F856" s="7">
        <v>5.85</v>
      </c>
      <c r="G856" s="4">
        <v>12</v>
      </c>
      <c r="I856">
        <v>24.25</v>
      </c>
      <c r="J856">
        <v>9.25</v>
      </c>
      <c r="K856">
        <v>12</v>
      </c>
      <c r="L856">
        <v>1.5577300000000001</v>
      </c>
      <c r="M856">
        <v>17.62</v>
      </c>
      <c r="S856">
        <v>12</v>
      </c>
      <c r="T856">
        <v>3.5</v>
      </c>
      <c r="U856">
        <v>11.614000000000001</v>
      </c>
      <c r="V856">
        <v>0.28228999999999999</v>
      </c>
      <c r="W856">
        <v>1.375</v>
      </c>
      <c r="X856" s="2" t="s">
        <v>4113</v>
      </c>
      <c r="Z856" s="3" t="s">
        <v>4114</v>
      </c>
      <c r="AA856">
        <v>36</v>
      </c>
      <c r="AB856" s="1" t="s">
        <v>1931</v>
      </c>
      <c r="AC856" t="s">
        <v>38</v>
      </c>
    </row>
    <row r="857" spans="1:29" x14ac:dyDescent="0.25">
      <c r="A857" s="1" t="s">
        <v>4115</v>
      </c>
      <c r="B857" t="s">
        <v>4116</v>
      </c>
      <c r="C857" t="s">
        <v>2902</v>
      </c>
      <c r="D857" t="str">
        <f>HYPERLINK("http://image.bazic.com/4170.jpg","CLICK HERE")</f>
        <v>CLICK HERE</v>
      </c>
      <c r="E857" s="6">
        <v>5.99</v>
      </c>
      <c r="F857" s="7">
        <v>2.85</v>
      </c>
      <c r="G857" s="4">
        <v>12</v>
      </c>
      <c r="I857">
        <v>14.25</v>
      </c>
      <c r="J857">
        <v>6.75</v>
      </c>
      <c r="K857">
        <v>11.5</v>
      </c>
      <c r="L857">
        <v>0.64014000000000004</v>
      </c>
      <c r="M857">
        <v>9.9600000000000009</v>
      </c>
      <c r="S857">
        <v>10.75</v>
      </c>
      <c r="T857">
        <v>1.63</v>
      </c>
      <c r="U857">
        <v>11.5</v>
      </c>
      <c r="V857">
        <v>0.11661000000000001</v>
      </c>
      <c r="W857">
        <v>0.74</v>
      </c>
      <c r="X857" s="2" t="s">
        <v>4117</v>
      </c>
      <c r="Z857" s="3" t="s">
        <v>4118</v>
      </c>
      <c r="AA857">
        <v>102</v>
      </c>
      <c r="AB857" s="1" t="s">
        <v>1931</v>
      </c>
      <c r="AC857" t="s">
        <v>38</v>
      </c>
    </row>
    <row r="858" spans="1:29" x14ac:dyDescent="0.25">
      <c r="A858" s="1" t="s">
        <v>4119</v>
      </c>
      <c r="B858" t="s">
        <v>4120</v>
      </c>
      <c r="C858" t="s">
        <v>2902</v>
      </c>
      <c r="D858" t="str">
        <f>HYPERLINK("http://image.bazic.com/4171.jpg","CLICK HERE")</f>
        <v>CLICK HERE</v>
      </c>
      <c r="E858" s="6">
        <v>5.99</v>
      </c>
      <c r="F858" s="7">
        <v>2.85</v>
      </c>
      <c r="G858" s="4">
        <v>12</v>
      </c>
      <c r="I858">
        <v>14.25</v>
      </c>
      <c r="J858">
        <v>6.75</v>
      </c>
      <c r="K858">
        <v>11.75</v>
      </c>
      <c r="L858">
        <v>0.65405000000000002</v>
      </c>
      <c r="M858">
        <v>9.98</v>
      </c>
      <c r="S858">
        <v>10.75</v>
      </c>
      <c r="T858">
        <v>1.63</v>
      </c>
      <c r="U858">
        <v>11.5</v>
      </c>
      <c r="V858">
        <v>0.11661000000000001</v>
      </c>
      <c r="W858">
        <v>0.75</v>
      </c>
      <c r="X858" s="2" t="s">
        <v>4121</v>
      </c>
      <c r="Z858" s="3" t="s">
        <v>4122</v>
      </c>
      <c r="AA858">
        <v>102</v>
      </c>
      <c r="AB858" s="1" t="s">
        <v>1931</v>
      </c>
      <c r="AC858" t="s">
        <v>38</v>
      </c>
    </row>
    <row r="859" spans="1:29" x14ac:dyDescent="0.25">
      <c r="A859" s="1" t="s">
        <v>4123</v>
      </c>
      <c r="B859" t="s">
        <v>4124</v>
      </c>
      <c r="C859" t="s">
        <v>4125</v>
      </c>
      <c r="D859" t="str">
        <f>HYPERLINK("http://image.bazic.com/4398.jpg","CLICK HERE")</f>
        <v>CLICK HERE</v>
      </c>
      <c r="E859" s="6">
        <v>1.99</v>
      </c>
      <c r="F859" s="7">
        <v>0.75</v>
      </c>
      <c r="G859" s="4">
        <v>144</v>
      </c>
      <c r="H859" s="5">
        <v>24</v>
      </c>
      <c r="I859">
        <v>14.25</v>
      </c>
      <c r="J859">
        <v>11.75</v>
      </c>
      <c r="K859">
        <v>9</v>
      </c>
      <c r="L859">
        <v>0.87207000000000001</v>
      </c>
      <c r="M859">
        <v>10.119999999999999</v>
      </c>
      <c r="N859" s="4">
        <v>11</v>
      </c>
      <c r="O859">
        <v>2.25</v>
      </c>
      <c r="P859">
        <v>8</v>
      </c>
      <c r="Q859">
        <v>0.11458</v>
      </c>
      <c r="R859" s="5">
        <v>1.52</v>
      </c>
      <c r="S859">
        <v>7.992</v>
      </c>
      <c r="T859">
        <v>3.9E-2</v>
      </c>
      <c r="U859">
        <v>10.906000000000001</v>
      </c>
      <c r="V859">
        <v>1.97E-3</v>
      </c>
      <c r="W859">
        <v>0.06</v>
      </c>
      <c r="X859" s="2" t="s">
        <v>4126</v>
      </c>
      <c r="Y859" s="1" t="s">
        <v>4127</v>
      </c>
      <c r="Z859" s="3" t="s">
        <v>4128</v>
      </c>
      <c r="AA859">
        <v>60</v>
      </c>
      <c r="AB859" s="1" t="s">
        <v>626</v>
      </c>
      <c r="AC859" t="s">
        <v>38</v>
      </c>
    </row>
    <row r="860" spans="1:29" x14ac:dyDescent="0.25">
      <c r="A860" s="1" t="s">
        <v>4129</v>
      </c>
      <c r="B860" t="s">
        <v>4130</v>
      </c>
      <c r="C860" t="s">
        <v>4125</v>
      </c>
      <c r="D860" t="str">
        <f>HYPERLINK("http://image.bazic.com/4399.jpg","CLICK HERE")</f>
        <v>CLICK HERE</v>
      </c>
      <c r="E860" s="6">
        <v>1.99</v>
      </c>
      <c r="F860" s="7">
        <v>0.75</v>
      </c>
      <c r="G860" s="4">
        <v>144</v>
      </c>
      <c r="H860" s="5">
        <v>24</v>
      </c>
      <c r="I860">
        <v>14.5</v>
      </c>
      <c r="J860">
        <v>9</v>
      </c>
      <c r="K860">
        <v>13.5</v>
      </c>
      <c r="L860">
        <v>1.01953</v>
      </c>
      <c r="M860">
        <v>10.68</v>
      </c>
      <c r="N860" s="4">
        <v>8.25</v>
      </c>
      <c r="O860">
        <v>2.5</v>
      </c>
      <c r="P860">
        <v>12.5</v>
      </c>
      <c r="Q860">
        <v>0.1492</v>
      </c>
      <c r="R860" s="5">
        <v>1.64</v>
      </c>
      <c r="S860">
        <v>11.98</v>
      </c>
      <c r="T860">
        <v>3.9E-2</v>
      </c>
      <c r="U860">
        <v>7.9527999999999999</v>
      </c>
      <c r="V860">
        <v>2.15E-3</v>
      </c>
      <c r="W860">
        <v>7.4999999999999997E-2</v>
      </c>
      <c r="X860" s="2" t="s">
        <v>4131</v>
      </c>
      <c r="Y860" s="1" t="s">
        <v>4132</v>
      </c>
      <c r="Z860" s="3" t="s">
        <v>4133</v>
      </c>
      <c r="AA860">
        <v>70</v>
      </c>
      <c r="AB860" s="1" t="s">
        <v>626</v>
      </c>
      <c r="AC860" t="s">
        <v>38</v>
      </c>
    </row>
    <row r="861" spans="1:29" x14ac:dyDescent="0.25">
      <c r="A861" s="1" t="s">
        <v>4134</v>
      </c>
      <c r="B861" t="s">
        <v>4135</v>
      </c>
      <c r="C861" t="s">
        <v>4136</v>
      </c>
      <c r="D861" t="str">
        <f>HYPERLINK("http://image.bazic.com/4400.jpg","CLICK HERE")</f>
        <v>CLICK HERE</v>
      </c>
      <c r="E861" s="6">
        <v>1.99</v>
      </c>
      <c r="F861" s="7">
        <v>0.89</v>
      </c>
      <c r="G861" s="4">
        <v>144</v>
      </c>
      <c r="H861" s="5">
        <v>24</v>
      </c>
      <c r="I861">
        <v>17.25</v>
      </c>
      <c r="J861">
        <v>10</v>
      </c>
      <c r="K861">
        <v>19</v>
      </c>
      <c r="L861">
        <v>1.8967000000000001</v>
      </c>
      <c r="M861">
        <v>17.12</v>
      </c>
      <c r="N861" s="4">
        <v>9.25</v>
      </c>
      <c r="O861">
        <v>8.25</v>
      </c>
      <c r="P861">
        <v>6</v>
      </c>
      <c r="Q861">
        <v>0.26496999999999998</v>
      </c>
      <c r="R861" s="5">
        <v>2.66</v>
      </c>
      <c r="S861">
        <v>4.6849999999999996</v>
      </c>
      <c r="T861">
        <v>0.55100000000000005</v>
      </c>
      <c r="U861">
        <v>7.6769999999999996</v>
      </c>
      <c r="V861">
        <v>1.1469999999999999E-2</v>
      </c>
      <c r="W861">
        <v>0.1</v>
      </c>
      <c r="X861" s="2" t="s">
        <v>4138</v>
      </c>
      <c r="Y861" s="1" t="s">
        <v>4139</v>
      </c>
      <c r="Z861" s="3" t="s">
        <v>4140</v>
      </c>
      <c r="AA861">
        <v>40</v>
      </c>
      <c r="AB861" s="1" t="s">
        <v>4137</v>
      </c>
      <c r="AC861" t="s">
        <v>38</v>
      </c>
    </row>
    <row r="862" spans="1:29" x14ac:dyDescent="0.25">
      <c r="A862" s="1" t="s">
        <v>4141</v>
      </c>
      <c r="B862" t="s">
        <v>4142</v>
      </c>
      <c r="C862" t="s">
        <v>4136</v>
      </c>
      <c r="D862" t="str">
        <f>HYPERLINK("http://image.bazic.com/4401.jpg","CLICK HERE")</f>
        <v>CLICK HERE</v>
      </c>
      <c r="E862" s="6">
        <v>1.99</v>
      </c>
      <c r="F862" s="7">
        <v>0.99</v>
      </c>
      <c r="G862" s="4">
        <v>144</v>
      </c>
      <c r="H862" s="5">
        <v>24</v>
      </c>
      <c r="I862">
        <v>15</v>
      </c>
      <c r="J862">
        <v>9.75</v>
      </c>
      <c r="K862">
        <v>18</v>
      </c>
      <c r="L862">
        <v>1.5234399999999999</v>
      </c>
      <c r="M862">
        <v>16.899999999999999</v>
      </c>
      <c r="N862" s="4">
        <v>8.75</v>
      </c>
      <c r="O862">
        <v>7.25</v>
      </c>
      <c r="P862">
        <v>5.75</v>
      </c>
      <c r="Q862">
        <v>0.21109</v>
      </c>
      <c r="R862" s="5">
        <v>2.62</v>
      </c>
      <c r="S862">
        <v>3.484</v>
      </c>
      <c r="T862">
        <v>0.66900000000000004</v>
      </c>
      <c r="U862">
        <v>8.2089999999999996</v>
      </c>
      <c r="V862">
        <v>1.107E-2</v>
      </c>
      <c r="W862">
        <v>0.1</v>
      </c>
      <c r="X862" s="2" t="s">
        <v>4143</v>
      </c>
      <c r="Y862" s="1" t="s">
        <v>4144</v>
      </c>
      <c r="Z862" s="3" t="s">
        <v>4145</v>
      </c>
      <c r="AA862">
        <v>36</v>
      </c>
      <c r="AB862" s="1" t="s">
        <v>4137</v>
      </c>
      <c r="AC862" t="s">
        <v>38</v>
      </c>
    </row>
    <row r="863" spans="1:29" x14ac:dyDescent="0.25">
      <c r="A863" s="1" t="s">
        <v>4146</v>
      </c>
      <c r="B863" t="s">
        <v>4147</v>
      </c>
      <c r="C863" t="s">
        <v>4136</v>
      </c>
      <c r="D863" t="str">
        <f>HYPERLINK("http://image.bazic.com/4403.jpg","CLICK HERE")</f>
        <v>CLICK HERE</v>
      </c>
      <c r="E863" s="6">
        <v>1.99</v>
      </c>
      <c r="F863" s="7">
        <v>0.75</v>
      </c>
      <c r="G863" s="4">
        <v>144</v>
      </c>
      <c r="H863" s="5">
        <v>24</v>
      </c>
      <c r="I863">
        <v>14.75</v>
      </c>
      <c r="J863">
        <v>8.75</v>
      </c>
      <c r="K863">
        <v>16.5</v>
      </c>
      <c r="L863">
        <v>1.23237</v>
      </c>
      <c r="M863">
        <v>10.14</v>
      </c>
      <c r="N863" s="4">
        <v>7.75</v>
      </c>
      <c r="O863">
        <v>7</v>
      </c>
      <c r="P863">
        <v>5.25</v>
      </c>
      <c r="Q863">
        <v>0.16481999999999999</v>
      </c>
      <c r="R863" s="5">
        <v>1.52</v>
      </c>
      <c r="S863">
        <v>3.31</v>
      </c>
      <c r="T863">
        <v>0.5</v>
      </c>
      <c r="U863">
        <v>6.75</v>
      </c>
      <c r="V863">
        <v>6.4700000000000001E-3</v>
      </c>
      <c r="W863">
        <v>5.7000000000000002E-2</v>
      </c>
      <c r="X863" s="2" t="s">
        <v>4148</v>
      </c>
      <c r="Y863" s="1" t="s">
        <v>4149</v>
      </c>
      <c r="Z863" s="3" t="s">
        <v>4150</v>
      </c>
      <c r="AA863">
        <v>52</v>
      </c>
      <c r="AB863" s="1" t="s">
        <v>4137</v>
      </c>
      <c r="AC863" t="s">
        <v>38</v>
      </c>
    </row>
    <row r="864" spans="1:29" x14ac:dyDescent="0.25">
      <c r="A864" s="1" t="s">
        <v>4151</v>
      </c>
      <c r="B864" t="s">
        <v>4152</v>
      </c>
      <c r="C864" t="s">
        <v>4136</v>
      </c>
      <c r="D864" t="str">
        <f>HYPERLINK("http://image.bazic.com/4410.jpg","CLICK HERE")</f>
        <v>CLICK HERE</v>
      </c>
      <c r="E864" s="6">
        <v>1.99</v>
      </c>
      <c r="F864" s="7">
        <v>0.85</v>
      </c>
      <c r="G864" s="4">
        <v>144</v>
      </c>
      <c r="H864" s="5">
        <v>24</v>
      </c>
      <c r="I864">
        <v>15.5</v>
      </c>
      <c r="J864">
        <v>8.5</v>
      </c>
      <c r="K864">
        <v>13</v>
      </c>
      <c r="L864">
        <v>0.99117</v>
      </c>
      <c r="M864">
        <v>14.06</v>
      </c>
      <c r="N864" s="4">
        <v>7.5</v>
      </c>
      <c r="O864">
        <v>7.5</v>
      </c>
      <c r="P864">
        <v>4</v>
      </c>
      <c r="Q864">
        <v>0.13020999999999999</v>
      </c>
      <c r="R864" s="5">
        <v>2.1800000000000002</v>
      </c>
      <c r="S864">
        <v>3.75</v>
      </c>
      <c r="T864">
        <v>0.39400000000000002</v>
      </c>
      <c r="U864">
        <v>7.25</v>
      </c>
      <c r="V864">
        <v>6.1999999999999998E-3</v>
      </c>
      <c r="W864">
        <v>0.08</v>
      </c>
      <c r="X864" s="2" t="s">
        <v>4153</v>
      </c>
      <c r="Y864" s="1" t="s">
        <v>4154</v>
      </c>
      <c r="Z864" s="3" t="s">
        <v>4155</v>
      </c>
      <c r="AA864">
        <v>45</v>
      </c>
      <c r="AB864" s="1" t="s">
        <v>4137</v>
      </c>
      <c r="AC864" t="s">
        <v>38</v>
      </c>
    </row>
    <row r="865" spans="1:29" x14ac:dyDescent="0.25">
      <c r="A865" s="1" t="s">
        <v>4156</v>
      </c>
      <c r="B865" t="s">
        <v>4157</v>
      </c>
      <c r="C865" t="s">
        <v>4136</v>
      </c>
      <c r="D865" t="str">
        <f>HYPERLINK("http://image.bazic.com/4411.jpg","CLICK HERE")</f>
        <v>CLICK HERE</v>
      </c>
      <c r="E865" s="6">
        <v>2.99</v>
      </c>
      <c r="F865" s="7">
        <v>1.05</v>
      </c>
      <c r="G865" s="4">
        <v>144</v>
      </c>
      <c r="H865" s="5">
        <v>24</v>
      </c>
      <c r="I865">
        <v>16.25</v>
      </c>
      <c r="J865">
        <v>10.75</v>
      </c>
      <c r="K865">
        <v>11.75</v>
      </c>
      <c r="L865">
        <v>1.1878299999999999</v>
      </c>
      <c r="M865">
        <v>17.14</v>
      </c>
      <c r="N865" s="4">
        <v>9.75</v>
      </c>
      <c r="O865">
        <v>8</v>
      </c>
      <c r="P865">
        <v>3.75</v>
      </c>
      <c r="Q865">
        <v>0.16927</v>
      </c>
      <c r="R865" s="5">
        <v>2.66</v>
      </c>
      <c r="S865">
        <v>3.504</v>
      </c>
      <c r="T865">
        <v>0.55100000000000005</v>
      </c>
      <c r="U865">
        <v>8.4250000000000007</v>
      </c>
      <c r="V865">
        <v>9.41E-3</v>
      </c>
      <c r="W865">
        <v>0.1</v>
      </c>
      <c r="X865" s="2" t="s">
        <v>4158</v>
      </c>
      <c r="Y865" s="1" t="s">
        <v>4159</v>
      </c>
      <c r="Z865" s="3" t="s">
        <v>4160</v>
      </c>
      <c r="AA865">
        <v>60</v>
      </c>
      <c r="AB865" s="1" t="s">
        <v>4137</v>
      </c>
      <c r="AC865" t="s">
        <v>38</v>
      </c>
    </row>
    <row r="866" spans="1:29" x14ac:dyDescent="0.25">
      <c r="A866" s="1" t="s">
        <v>4161</v>
      </c>
      <c r="B866" t="s">
        <v>4162</v>
      </c>
      <c r="C866" t="s">
        <v>4136</v>
      </c>
      <c r="D866" t="str">
        <f>HYPERLINK("http://image.bazic.com/4412.jpg","CLICK HERE")</f>
        <v>CLICK HERE</v>
      </c>
      <c r="E866" s="6">
        <v>2.99</v>
      </c>
      <c r="F866" s="7">
        <v>1.2</v>
      </c>
      <c r="G866" s="4">
        <v>144</v>
      </c>
      <c r="H866" s="5">
        <v>24</v>
      </c>
      <c r="I866">
        <v>15.25</v>
      </c>
      <c r="J866">
        <v>10.25</v>
      </c>
      <c r="K866">
        <v>16</v>
      </c>
      <c r="L866">
        <v>1.4473400000000001</v>
      </c>
      <c r="M866">
        <v>26.52</v>
      </c>
      <c r="N866" s="4">
        <v>9.25</v>
      </c>
      <c r="O866">
        <v>7.5</v>
      </c>
      <c r="P866">
        <v>5</v>
      </c>
      <c r="Q866">
        <v>0.20074</v>
      </c>
      <c r="R866" s="5">
        <v>4.2</v>
      </c>
      <c r="S866">
        <v>3.3125</v>
      </c>
      <c r="T866">
        <v>0.5</v>
      </c>
      <c r="U866">
        <v>8.875</v>
      </c>
      <c r="V866">
        <v>8.5100000000000002E-3</v>
      </c>
      <c r="W866">
        <v>0.17</v>
      </c>
      <c r="X866" s="2" t="s">
        <v>4163</v>
      </c>
      <c r="Y866" s="1" t="s">
        <v>4164</v>
      </c>
      <c r="Z866" s="3" t="s">
        <v>4165</v>
      </c>
      <c r="AA866">
        <v>40</v>
      </c>
      <c r="AB866" s="1" t="s">
        <v>4137</v>
      </c>
      <c r="AC866" t="s">
        <v>38</v>
      </c>
    </row>
    <row r="867" spans="1:29" x14ac:dyDescent="0.25">
      <c r="A867" s="1" t="s">
        <v>4166</v>
      </c>
      <c r="B867" t="s">
        <v>4167</v>
      </c>
      <c r="C867" t="s">
        <v>4136</v>
      </c>
      <c r="D867" t="str">
        <f>HYPERLINK("http://image.bazic.com/4413.jpg","CLICK HERE")</f>
        <v>CLICK HERE</v>
      </c>
      <c r="E867" s="6">
        <v>1.99</v>
      </c>
      <c r="F867" s="7">
        <v>0.85</v>
      </c>
      <c r="G867" s="4">
        <v>144</v>
      </c>
      <c r="H867" s="5">
        <v>24</v>
      </c>
      <c r="I867">
        <v>15.75</v>
      </c>
      <c r="J867">
        <v>8.5</v>
      </c>
      <c r="K867">
        <v>13</v>
      </c>
      <c r="L867">
        <v>1.0071600000000001</v>
      </c>
      <c r="M867">
        <v>14.12</v>
      </c>
      <c r="N867" s="4">
        <v>7.75</v>
      </c>
      <c r="O867">
        <v>7.75</v>
      </c>
      <c r="P867">
        <v>4</v>
      </c>
      <c r="Q867">
        <v>0.13902999999999999</v>
      </c>
      <c r="R867" s="5">
        <v>2.1800000000000002</v>
      </c>
      <c r="S867">
        <v>3.75</v>
      </c>
      <c r="T867">
        <v>0.5</v>
      </c>
      <c r="U867">
        <v>7.25</v>
      </c>
      <c r="V867">
        <v>7.8700000000000003E-3</v>
      </c>
      <c r="W867">
        <v>0.08</v>
      </c>
      <c r="X867" s="2" t="s">
        <v>4168</v>
      </c>
      <c r="Y867" s="1" t="s">
        <v>4169</v>
      </c>
      <c r="Z867" s="3" t="s">
        <v>4170</v>
      </c>
      <c r="AA867">
        <v>70</v>
      </c>
      <c r="AB867" s="1" t="s">
        <v>4137</v>
      </c>
      <c r="AC867" t="s">
        <v>38</v>
      </c>
    </row>
    <row r="868" spans="1:29" x14ac:dyDescent="0.25">
      <c r="A868" s="1" t="s">
        <v>4171</v>
      </c>
      <c r="B868" t="s">
        <v>4172</v>
      </c>
      <c r="C868" t="s">
        <v>4136</v>
      </c>
      <c r="D868" t="str">
        <f>HYPERLINK("http://image.bazic.com/4414.jpg","CLICK HERE")</f>
        <v>CLICK HERE</v>
      </c>
      <c r="E868" s="6">
        <v>1.99</v>
      </c>
      <c r="F868" s="7">
        <v>0.89</v>
      </c>
      <c r="G868" s="4">
        <v>144</v>
      </c>
      <c r="H868" s="5">
        <v>24</v>
      </c>
      <c r="I868">
        <v>16.25</v>
      </c>
      <c r="J868">
        <v>12</v>
      </c>
      <c r="K868">
        <v>13</v>
      </c>
      <c r="L868">
        <v>1.4670099999999999</v>
      </c>
      <c r="M868">
        <v>16.399999999999999</v>
      </c>
      <c r="N868" s="4">
        <v>11</v>
      </c>
      <c r="O868">
        <v>7.75</v>
      </c>
      <c r="P868">
        <v>4</v>
      </c>
      <c r="Q868">
        <v>0.19733999999999999</v>
      </c>
      <c r="R868" s="5">
        <v>2.54</v>
      </c>
      <c r="S868">
        <v>3.75</v>
      </c>
      <c r="T868">
        <v>0.5</v>
      </c>
      <c r="U868">
        <v>7.625</v>
      </c>
      <c r="V868">
        <v>8.2699999999999996E-3</v>
      </c>
      <c r="W868">
        <v>0.1</v>
      </c>
      <c r="X868" s="2" t="s">
        <v>4173</v>
      </c>
      <c r="Y868" s="1" t="s">
        <v>4174</v>
      </c>
      <c r="Z868" s="3" t="s">
        <v>4175</v>
      </c>
      <c r="AA868">
        <v>50</v>
      </c>
      <c r="AB868" s="1" t="s">
        <v>4137</v>
      </c>
      <c r="AC868" t="s">
        <v>38</v>
      </c>
    </row>
    <row r="869" spans="1:29" x14ac:dyDescent="0.25">
      <c r="A869" s="1" t="s">
        <v>4176</v>
      </c>
      <c r="B869" t="s">
        <v>4177</v>
      </c>
      <c r="C869" t="s">
        <v>4136</v>
      </c>
      <c r="D869" t="str">
        <f>HYPERLINK("http://image.bazic.com/4420.jpg","CLICK HERE")</f>
        <v>CLICK HERE</v>
      </c>
      <c r="E869" s="6">
        <v>1.99</v>
      </c>
      <c r="F869" s="7">
        <v>0.59</v>
      </c>
      <c r="G869" s="4">
        <v>600</v>
      </c>
      <c r="H869" s="5">
        <v>24</v>
      </c>
      <c r="I869">
        <v>29.5</v>
      </c>
      <c r="J869">
        <v>7</v>
      </c>
      <c r="K869">
        <v>12.75</v>
      </c>
      <c r="L869">
        <v>1.5236499999999999</v>
      </c>
      <c r="M869">
        <v>34.18</v>
      </c>
      <c r="N869" s="4">
        <v>6.5</v>
      </c>
      <c r="O869">
        <v>5.75</v>
      </c>
      <c r="P869">
        <v>2.5</v>
      </c>
      <c r="Q869">
        <v>5.407E-2</v>
      </c>
      <c r="R869" s="5">
        <v>1.32</v>
      </c>
      <c r="S869">
        <v>5</v>
      </c>
      <c r="T869">
        <v>0.32500000000000001</v>
      </c>
      <c r="U869">
        <v>2</v>
      </c>
      <c r="V869">
        <v>1.8799999999999999E-3</v>
      </c>
      <c r="W869">
        <v>0.06</v>
      </c>
      <c r="X869" s="2" t="s">
        <v>4179</v>
      </c>
      <c r="Y869" s="1" t="s">
        <v>4180</v>
      </c>
      <c r="Z869" s="3" t="s">
        <v>4176</v>
      </c>
      <c r="AA869">
        <v>30</v>
      </c>
      <c r="AB869" s="1" t="s">
        <v>4178</v>
      </c>
      <c r="AC869" t="s">
        <v>38</v>
      </c>
    </row>
    <row r="870" spans="1:29" x14ac:dyDescent="0.25">
      <c r="A870" s="1" t="s">
        <v>4181</v>
      </c>
      <c r="B870" t="s">
        <v>4182</v>
      </c>
      <c r="C870" t="s">
        <v>4136</v>
      </c>
      <c r="D870" t="str">
        <f>HYPERLINK("http://image.bazic.com/4429.jpg","CLICK HERE")</f>
        <v>CLICK HERE</v>
      </c>
      <c r="E870" s="6">
        <v>1.99</v>
      </c>
      <c r="F870" s="7">
        <v>0.85</v>
      </c>
      <c r="G870" s="4">
        <v>144</v>
      </c>
      <c r="H870" s="5">
        <v>24</v>
      </c>
      <c r="I870">
        <v>14.25</v>
      </c>
      <c r="J870">
        <v>12.5</v>
      </c>
      <c r="K870">
        <v>12.75</v>
      </c>
      <c r="L870">
        <v>1.31429</v>
      </c>
      <c r="M870">
        <v>11.44</v>
      </c>
      <c r="N870" s="4">
        <v>11.75</v>
      </c>
      <c r="O870">
        <v>7</v>
      </c>
      <c r="P870">
        <v>4</v>
      </c>
      <c r="Q870">
        <v>0.19039</v>
      </c>
      <c r="R870" s="5">
        <v>1.7</v>
      </c>
      <c r="S870">
        <v>3.06</v>
      </c>
      <c r="T870">
        <v>0.5</v>
      </c>
      <c r="U870">
        <v>6.5</v>
      </c>
      <c r="V870">
        <v>5.7600000000000004E-3</v>
      </c>
      <c r="W870">
        <v>6.6000000000000003E-2</v>
      </c>
      <c r="X870" s="2" t="s">
        <v>4183</v>
      </c>
      <c r="Y870" s="1" t="s">
        <v>4184</v>
      </c>
      <c r="Z870" s="3" t="s">
        <v>4185</v>
      </c>
      <c r="AA870">
        <v>54</v>
      </c>
      <c r="AB870" s="1" t="s">
        <v>4178</v>
      </c>
      <c r="AC870" t="s">
        <v>38</v>
      </c>
    </row>
    <row r="871" spans="1:29" x14ac:dyDescent="0.25">
      <c r="A871" s="1" t="s">
        <v>4186</v>
      </c>
      <c r="B871" t="s">
        <v>4187</v>
      </c>
      <c r="C871" t="s">
        <v>4136</v>
      </c>
      <c r="D871" t="str">
        <f>HYPERLINK("http://image.bazic.com/4430.jpg","CLICK HERE")</f>
        <v>CLICK HERE</v>
      </c>
      <c r="E871" s="6">
        <v>1.99</v>
      </c>
      <c r="F871" s="7">
        <v>0.69</v>
      </c>
      <c r="G871" s="4">
        <v>144</v>
      </c>
      <c r="H871" s="5">
        <v>24</v>
      </c>
      <c r="I871">
        <v>15.25</v>
      </c>
      <c r="J871">
        <v>8.25</v>
      </c>
      <c r="K871">
        <v>13.5</v>
      </c>
      <c r="L871">
        <v>0.98290999999999995</v>
      </c>
      <c r="M871">
        <v>11.68</v>
      </c>
      <c r="N871" s="4">
        <v>7.5</v>
      </c>
      <c r="O871">
        <v>7.5</v>
      </c>
      <c r="P871">
        <v>4.25</v>
      </c>
      <c r="Q871">
        <v>0.13835</v>
      </c>
      <c r="R871" s="5">
        <v>1.82</v>
      </c>
      <c r="S871">
        <v>3.484</v>
      </c>
      <c r="T871">
        <v>0.55100000000000005</v>
      </c>
      <c r="U871">
        <v>7.2050000000000001</v>
      </c>
      <c r="V871">
        <v>8.0000000000000002E-3</v>
      </c>
      <c r="W871">
        <v>0.06</v>
      </c>
      <c r="X871" s="2" t="s">
        <v>4188</v>
      </c>
      <c r="Y871" s="1" t="s">
        <v>4189</v>
      </c>
      <c r="Z871" s="3" t="s">
        <v>4190</v>
      </c>
      <c r="AA871">
        <v>50</v>
      </c>
      <c r="AB871" s="1" t="s">
        <v>4178</v>
      </c>
      <c r="AC871" t="s">
        <v>38</v>
      </c>
    </row>
    <row r="872" spans="1:29" x14ac:dyDescent="0.25">
      <c r="A872" s="1" t="s">
        <v>4191</v>
      </c>
      <c r="B872" t="s">
        <v>4192</v>
      </c>
      <c r="C872" t="s">
        <v>4136</v>
      </c>
      <c r="D872" t="str">
        <f>HYPERLINK("http://image.bazic.com/4431.jpg","CLICK HERE")</f>
        <v>CLICK HERE</v>
      </c>
      <c r="E872" s="6">
        <v>1.99</v>
      </c>
      <c r="F872" s="7">
        <v>0.69</v>
      </c>
      <c r="G872" s="4">
        <v>144</v>
      </c>
      <c r="H872" s="5">
        <v>24</v>
      </c>
      <c r="I872">
        <v>15.25</v>
      </c>
      <c r="J872">
        <v>8.25</v>
      </c>
      <c r="K872">
        <v>13.75</v>
      </c>
      <c r="L872">
        <v>1.0011099999999999</v>
      </c>
      <c r="M872">
        <v>10.98</v>
      </c>
      <c r="N872" s="4">
        <v>7.5</v>
      </c>
      <c r="O872">
        <v>7.5</v>
      </c>
      <c r="P872">
        <v>4.25</v>
      </c>
      <c r="Q872">
        <v>0.13835</v>
      </c>
      <c r="R872" s="5">
        <v>1.68</v>
      </c>
      <c r="S872">
        <v>3.504</v>
      </c>
      <c r="T872">
        <v>0.59099999999999997</v>
      </c>
      <c r="U872">
        <v>7.2050000000000001</v>
      </c>
      <c r="V872">
        <v>8.6400000000000001E-3</v>
      </c>
      <c r="W872">
        <v>0.06</v>
      </c>
      <c r="X872" s="2" t="s">
        <v>4193</v>
      </c>
      <c r="Y872" s="1" t="s">
        <v>4194</v>
      </c>
      <c r="Z872" s="3" t="s">
        <v>4195</v>
      </c>
      <c r="AA872">
        <v>75</v>
      </c>
      <c r="AB872" s="1" t="s">
        <v>4178</v>
      </c>
      <c r="AC872" t="s">
        <v>38</v>
      </c>
    </row>
    <row r="873" spans="1:29" x14ac:dyDescent="0.25">
      <c r="A873" s="1" t="s">
        <v>4196</v>
      </c>
      <c r="B873" t="s">
        <v>4197</v>
      </c>
      <c r="C873" t="s">
        <v>4136</v>
      </c>
      <c r="D873" t="str">
        <f>HYPERLINK("http://image.bazic.com/4432.jpg","CLICK HERE")</f>
        <v>CLICK HERE</v>
      </c>
      <c r="E873" s="6">
        <v>2.99</v>
      </c>
      <c r="F873" s="7">
        <v>1.05</v>
      </c>
      <c r="G873" s="4">
        <v>144</v>
      </c>
      <c r="H873" s="5">
        <v>24</v>
      </c>
      <c r="I873">
        <v>16</v>
      </c>
      <c r="J873">
        <v>14.25</v>
      </c>
      <c r="K873">
        <v>15</v>
      </c>
      <c r="L873">
        <v>1.9791700000000001</v>
      </c>
      <c r="M873">
        <v>20.74</v>
      </c>
      <c r="N873" s="4">
        <v>13.25</v>
      </c>
      <c r="O873">
        <v>7.75</v>
      </c>
      <c r="P873">
        <v>4.5</v>
      </c>
      <c r="Q873">
        <v>0.26741999999999999</v>
      </c>
      <c r="R873" s="5">
        <v>3.18</v>
      </c>
      <c r="S873">
        <v>4.4290000000000003</v>
      </c>
      <c r="T873">
        <v>0.55100000000000005</v>
      </c>
      <c r="U873">
        <v>7.4409999999999998</v>
      </c>
      <c r="V873">
        <v>1.051E-2</v>
      </c>
      <c r="W873">
        <v>0.12</v>
      </c>
      <c r="X873" s="2" t="s">
        <v>4198</v>
      </c>
      <c r="Y873" s="1" t="s">
        <v>4199</v>
      </c>
      <c r="Z873" s="3" t="s">
        <v>4200</v>
      </c>
      <c r="AA873">
        <v>45</v>
      </c>
      <c r="AB873" s="1" t="s">
        <v>4137</v>
      </c>
      <c r="AC873" t="s">
        <v>38</v>
      </c>
    </row>
    <row r="874" spans="1:29" x14ac:dyDescent="0.25">
      <c r="A874" s="1" t="s">
        <v>4201</v>
      </c>
      <c r="B874" t="s">
        <v>4202</v>
      </c>
      <c r="C874" t="s">
        <v>4136</v>
      </c>
      <c r="D874" t="str">
        <f>HYPERLINK("http://image.bazic.com/4433.jpg","CLICK HERE")</f>
        <v>CLICK HERE</v>
      </c>
      <c r="E874" s="6">
        <v>2.99</v>
      </c>
      <c r="F874" s="7">
        <v>0.99</v>
      </c>
      <c r="G874" s="4">
        <v>144</v>
      </c>
      <c r="H874" s="5">
        <v>24</v>
      </c>
      <c r="I874">
        <v>16.75</v>
      </c>
      <c r="J874">
        <v>10.5</v>
      </c>
      <c r="K874">
        <v>11.5</v>
      </c>
      <c r="L874">
        <v>1.1704600000000001</v>
      </c>
      <c r="M874">
        <v>17.8</v>
      </c>
      <c r="N874" s="4">
        <v>9.75</v>
      </c>
      <c r="O874">
        <v>8</v>
      </c>
      <c r="P874">
        <v>3.5</v>
      </c>
      <c r="Q874">
        <v>0.15798999999999999</v>
      </c>
      <c r="R874" s="5">
        <v>2.8</v>
      </c>
      <c r="S874">
        <v>3.5</v>
      </c>
      <c r="T874">
        <v>0.375</v>
      </c>
      <c r="U874">
        <v>7.625</v>
      </c>
      <c r="V874">
        <v>5.79E-3</v>
      </c>
      <c r="W874">
        <v>0.1</v>
      </c>
      <c r="X874" s="2" t="s">
        <v>4203</v>
      </c>
      <c r="Y874" s="1" t="s">
        <v>4204</v>
      </c>
      <c r="Z874" s="3" t="s">
        <v>4205</v>
      </c>
      <c r="AA874">
        <v>60</v>
      </c>
      <c r="AB874" s="1" t="s">
        <v>4137</v>
      </c>
      <c r="AC874" t="s">
        <v>38</v>
      </c>
    </row>
    <row r="875" spans="1:29" x14ac:dyDescent="0.25">
      <c r="A875" s="1" t="s">
        <v>4206</v>
      </c>
      <c r="B875" t="s">
        <v>4207</v>
      </c>
      <c r="C875" t="s">
        <v>4136</v>
      </c>
      <c r="D875" t="str">
        <f>HYPERLINK("http://image.bazic.com/4434.jpg","CLICK HERE")</f>
        <v>CLICK HERE</v>
      </c>
      <c r="E875" s="6">
        <v>2.99</v>
      </c>
      <c r="F875" s="7">
        <v>1.05</v>
      </c>
      <c r="G875" s="4">
        <v>144</v>
      </c>
      <c r="H875" s="5">
        <v>24</v>
      </c>
      <c r="I875">
        <v>19.5</v>
      </c>
      <c r="J875">
        <v>10.5</v>
      </c>
      <c r="K875">
        <v>12.75</v>
      </c>
      <c r="L875">
        <v>1.51074</v>
      </c>
      <c r="M875">
        <v>22.08</v>
      </c>
      <c r="N875" s="4">
        <v>9.75</v>
      </c>
      <c r="O875">
        <v>9.5</v>
      </c>
      <c r="P875">
        <v>4</v>
      </c>
      <c r="Q875">
        <v>0.21440999999999999</v>
      </c>
      <c r="R875" s="5">
        <v>3.48</v>
      </c>
      <c r="S875">
        <v>3.74</v>
      </c>
      <c r="T875">
        <v>0.55100000000000005</v>
      </c>
      <c r="U875">
        <v>10.079000000000001</v>
      </c>
      <c r="V875">
        <v>1.2019999999999999E-2</v>
      </c>
      <c r="W875">
        <v>0.14000000000000001</v>
      </c>
      <c r="X875" s="2" t="s">
        <v>4208</v>
      </c>
      <c r="Y875" s="1" t="s">
        <v>4209</v>
      </c>
      <c r="Z875" s="3" t="s">
        <v>4210</v>
      </c>
      <c r="AA875">
        <v>40</v>
      </c>
      <c r="AB875" s="1" t="s">
        <v>4137</v>
      </c>
      <c r="AC875" t="s">
        <v>38</v>
      </c>
    </row>
    <row r="876" spans="1:29" x14ac:dyDescent="0.25">
      <c r="A876" s="1" t="s">
        <v>4211</v>
      </c>
      <c r="B876" t="s">
        <v>4212</v>
      </c>
      <c r="C876" t="s">
        <v>4136</v>
      </c>
      <c r="D876" t="str">
        <f>HYPERLINK("http://image.bazic.com/4435.jpg","CLICK HERE")</f>
        <v>CLICK HERE</v>
      </c>
      <c r="E876" s="6">
        <v>2.99</v>
      </c>
      <c r="F876" s="7">
        <v>1.05</v>
      </c>
      <c r="G876" s="4">
        <v>144</v>
      </c>
      <c r="H876" s="5">
        <v>24</v>
      </c>
      <c r="I876">
        <v>17.25</v>
      </c>
      <c r="J876">
        <v>10</v>
      </c>
      <c r="K876">
        <v>13</v>
      </c>
      <c r="L876">
        <v>1.2977399999999999</v>
      </c>
      <c r="M876">
        <v>19.84</v>
      </c>
      <c r="N876" s="4">
        <v>9.25</v>
      </c>
      <c r="O876">
        <v>8.25</v>
      </c>
      <c r="P876">
        <v>4</v>
      </c>
      <c r="Q876">
        <v>0.17665</v>
      </c>
      <c r="R876" s="5">
        <v>3.1</v>
      </c>
      <c r="S876">
        <v>3.74</v>
      </c>
      <c r="T876">
        <v>0.51200000000000001</v>
      </c>
      <c r="U876">
        <v>9.4090000000000007</v>
      </c>
      <c r="V876">
        <v>1.043E-2</v>
      </c>
      <c r="W876">
        <v>0.12</v>
      </c>
      <c r="X876" s="2" t="s">
        <v>4213</v>
      </c>
      <c r="Y876" s="1" t="s">
        <v>4214</v>
      </c>
      <c r="Z876" s="3" t="s">
        <v>4215</v>
      </c>
      <c r="AA876">
        <v>50</v>
      </c>
      <c r="AB876" s="1" t="s">
        <v>4137</v>
      </c>
      <c r="AC876" t="s">
        <v>38</v>
      </c>
    </row>
    <row r="877" spans="1:29" x14ac:dyDescent="0.25">
      <c r="A877" s="1" t="s">
        <v>4216</v>
      </c>
      <c r="B877" t="s">
        <v>4217</v>
      </c>
      <c r="C877" t="s">
        <v>4136</v>
      </c>
      <c r="D877" t="str">
        <f>HYPERLINK("http://image.bazic.com/4436.jpg","CLICK HERE")</f>
        <v>CLICK HERE</v>
      </c>
      <c r="E877" s="6">
        <v>2.99</v>
      </c>
      <c r="F877" s="7">
        <v>1.05</v>
      </c>
      <c r="G877" s="4">
        <v>144</v>
      </c>
      <c r="H877" s="5">
        <v>24</v>
      </c>
      <c r="I877">
        <v>18.5</v>
      </c>
      <c r="J877">
        <v>10.25</v>
      </c>
      <c r="K877">
        <v>12.75</v>
      </c>
      <c r="L877">
        <v>1.3991400000000001</v>
      </c>
      <c r="M877">
        <v>24.7</v>
      </c>
      <c r="N877" s="4">
        <v>9.25</v>
      </c>
      <c r="O877">
        <v>9.25</v>
      </c>
      <c r="P877">
        <v>4</v>
      </c>
      <c r="Q877">
        <v>0.19806000000000001</v>
      </c>
      <c r="R877" s="5">
        <v>3.92</v>
      </c>
      <c r="S877">
        <v>4</v>
      </c>
      <c r="T877">
        <v>3.74</v>
      </c>
      <c r="U877">
        <v>9.9610000000000003</v>
      </c>
      <c r="V877">
        <v>1.0200000000000001E-2</v>
      </c>
      <c r="W877">
        <v>0.16</v>
      </c>
      <c r="X877" s="2" t="s">
        <v>4218</v>
      </c>
      <c r="Y877" s="1" t="s">
        <v>4219</v>
      </c>
      <c r="Z877" s="3" t="s">
        <v>4220</v>
      </c>
      <c r="AA877">
        <v>45</v>
      </c>
      <c r="AB877" s="1" t="s">
        <v>4137</v>
      </c>
      <c r="AC877" t="s">
        <v>38</v>
      </c>
    </row>
    <row r="878" spans="1:29" x14ac:dyDescent="0.25">
      <c r="A878" s="1" t="s">
        <v>4221</v>
      </c>
      <c r="B878" t="s">
        <v>4222</v>
      </c>
      <c r="C878" t="s">
        <v>4136</v>
      </c>
      <c r="D878" t="str">
        <f>HYPERLINK("http://image.bazic.com/4437.jpg","CLICK HERE")</f>
        <v>CLICK HERE</v>
      </c>
      <c r="E878" s="6">
        <v>2.4900000000000002</v>
      </c>
      <c r="F878" s="7">
        <v>0.75</v>
      </c>
      <c r="G878" s="4">
        <v>288</v>
      </c>
      <c r="H878" s="5">
        <v>24</v>
      </c>
      <c r="I878">
        <v>14.75</v>
      </c>
      <c r="J878">
        <v>11.75</v>
      </c>
      <c r="K878">
        <v>10.5</v>
      </c>
      <c r="L878">
        <v>1.0531200000000001</v>
      </c>
      <c r="M878">
        <v>14.82</v>
      </c>
      <c r="N878" s="4">
        <v>7</v>
      </c>
      <c r="O878">
        <v>5.5</v>
      </c>
      <c r="P878">
        <v>3</v>
      </c>
      <c r="Q878">
        <v>6.6839999999999997E-2</v>
      </c>
      <c r="R878" s="5">
        <v>1.1399999999999999</v>
      </c>
      <c r="S878">
        <v>5.5</v>
      </c>
      <c r="T878">
        <v>2.75</v>
      </c>
      <c r="U878">
        <v>0.25</v>
      </c>
      <c r="V878">
        <v>2.1900000000000001E-3</v>
      </c>
      <c r="W878">
        <v>0.04</v>
      </c>
      <c r="X878" s="2" t="s">
        <v>4223</v>
      </c>
      <c r="Y878" s="1" t="s">
        <v>4224</v>
      </c>
      <c r="Z878" s="3" t="s">
        <v>4225</v>
      </c>
      <c r="AA878">
        <v>55</v>
      </c>
      <c r="AB878" s="1" t="s">
        <v>4178</v>
      </c>
      <c r="AC878" t="s">
        <v>38</v>
      </c>
    </row>
    <row r="879" spans="1:29" x14ac:dyDescent="0.25">
      <c r="A879" s="1" t="s">
        <v>4226</v>
      </c>
      <c r="B879" t="s">
        <v>4227</v>
      </c>
      <c r="C879" t="s">
        <v>4136</v>
      </c>
      <c r="D879" t="str">
        <f>HYPERLINK("http://image.bazic.com/4438.jpg","CLICK HERE")</f>
        <v>CLICK HERE</v>
      </c>
      <c r="E879" s="6">
        <v>2.99</v>
      </c>
      <c r="F879" s="7">
        <v>1.2</v>
      </c>
      <c r="G879" s="4">
        <v>144</v>
      </c>
      <c r="H879" s="5">
        <v>24</v>
      </c>
      <c r="I879">
        <v>17.5</v>
      </c>
      <c r="J879">
        <v>9.25</v>
      </c>
      <c r="K879">
        <v>17</v>
      </c>
      <c r="L879">
        <v>1.5925199999999999</v>
      </c>
      <c r="M879">
        <v>22.12</v>
      </c>
      <c r="N879" s="4">
        <v>8.5</v>
      </c>
      <c r="O879">
        <v>8.5</v>
      </c>
      <c r="P879">
        <v>5.5</v>
      </c>
      <c r="Q879">
        <v>0.22996</v>
      </c>
      <c r="R879" s="5">
        <v>3.52</v>
      </c>
      <c r="S879">
        <v>4</v>
      </c>
      <c r="T879">
        <v>0.5</v>
      </c>
      <c r="U879">
        <v>8</v>
      </c>
      <c r="V879">
        <v>9.2599999999999991E-3</v>
      </c>
      <c r="W879">
        <v>0.16300000000000001</v>
      </c>
      <c r="X879" s="2" t="s">
        <v>4228</v>
      </c>
      <c r="Y879" s="1" t="s">
        <v>4229</v>
      </c>
      <c r="Z879" s="3" t="s">
        <v>4230</v>
      </c>
      <c r="AA879">
        <v>40</v>
      </c>
      <c r="AB879" s="1" t="s">
        <v>4137</v>
      </c>
      <c r="AC879" t="s">
        <v>38</v>
      </c>
    </row>
    <row r="880" spans="1:29" x14ac:dyDescent="0.25">
      <c r="A880" s="1" t="s">
        <v>4231</v>
      </c>
      <c r="B880" t="s">
        <v>4232</v>
      </c>
      <c r="C880" t="s">
        <v>4136</v>
      </c>
      <c r="D880" t="str">
        <f>HYPERLINK("http://image.bazic.com/4439.jpg","CLICK HERE")</f>
        <v>CLICK HERE</v>
      </c>
      <c r="E880" s="6">
        <v>2.99</v>
      </c>
      <c r="F880" s="7">
        <v>1.1499999999999999</v>
      </c>
      <c r="G880" s="4">
        <v>144</v>
      </c>
      <c r="H880" s="5">
        <v>24</v>
      </c>
      <c r="I880">
        <v>19</v>
      </c>
      <c r="J880">
        <v>10</v>
      </c>
      <c r="K880">
        <v>12.5</v>
      </c>
      <c r="L880">
        <v>1.37442</v>
      </c>
      <c r="M880">
        <v>24.92</v>
      </c>
      <c r="N880" s="4">
        <v>9.5</v>
      </c>
      <c r="O880">
        <v>9.25</v>
      </c>
      <c r="P880">
        <v>3.75</v>
      </c>
      <c r="Q880">
        <v>0.19070000000000001</v>
      </c>
      <c r="R880" s="5">
        <v>3.94</v>
      </c>
      <c r="S880">
        <v>3.3125</v>
      </c>
      <c r="T880">
        <v>0.4375</v>
      </c>
      <c r="U880">
        <v>9.5</v>
      </c>
      <c r="V880">
        <v>7.9699999999999997E-3</v>
      </c>
      <c r="W880">
        <v>0.16</v>
      </c>
      <c r="X880" s="2" t="s">
        <v>4233</v>
      </c>
      <c r="Y880" s="1" t="s">
        <v>4234</v>
      </c>
      <c r="Z880" s="3" t="s">
        <v>4235</v>
      </c>
      <c r="AA880">
        <v>45</v>
      </c>
      <c r="AB880" s="1" t="s">
        <v>4137</v>
      </c>
      <c r="AC880" t="s">
        <v>38</v>
      </c>
    </row>
    <row r="881" spans="1:29" x14ac:dyDescent="0.25">
      <c r="A881" s="1" t="s">
        <v>4236</v>
      </c>
      <c r="B881" t="s">
        <v>4237</v>
      </c>
      <c r="C881" t="s">
        <v>4136</v>
      </c>
      <c r="D881" t="str">
        <f>HYPERLINK("http://image.bazic.com/4440.jpg","CLICK HERE")</f>
        <v>CLICK HERE</v>
      </c>
      <c r="E881" s="6">
        <v>2.99</v>
      </c>
      <c r="F881" s="7">
        <v>1.2</v>
      </c>
      <c r="G881" s="4">
        <v>144</v>
      </c>
      <c r="H881" s="5">
        <v>24</v>
      </c>
      <c r="I881">
        <v>21.75</v>
      </c>
      <c r="J881">
        <v>14</v>
      </c>
      <c r="K881">
        <v>15.25</v>
      </c>
      <c r="L881">
        <v>2.6872799999999999</v>
      </c>
      <c r="M881">
        <v>32.979999999999997</v>
      </c>
      <c r="N881" s="4">
        <v>13.25</v>
      </c>
      <c r="O881">
        <v>10.5</v>
      </c>
      <c r="P881">
        <v>4.75</v>
      </c>
      <c r="Q881">
        <v>0.38242999999999999</v>
      </c>
      <c r="R881" s="5">
        <v>5.2</v>
      </c>
      <c r="S881">
        <v>4.5</v>
      </c>
      <c r="T881">
        <v>0.5</v>
      </c>
      <c r="U881">
        <v>10.25</v>
      </c>
      <c r="V881">
        <v>1.3350000000000001E-2</v>
      </c>
      <c r="W881">
        <v>0.18</v>
      </c>
      <c r="X881" s="2" t="s">
        <v>4238</v>
      </c>
      <c r="Y881" s="1" t="s">
        <v>4239</v>
      </c>
      <c r="Z881" s="3" t="s">
        <v>4240</v>
      </c>
      <c r="AA881">
        <v>30</v>
      </c>
      <c r="AB881" s="1" t="s">
        <v>4137</v>
      </c>
      <c r="AC881" t="s">
        <v>38</v>
      </c>
    </row>
    <row r="882" spans="1:29" x14ac:dyDescent="0.25">
      <c r="A882" s="1" t="s">
        <v>4241</v>
      </c>
      <c r="B882" t="s">
        <v>4242</v>
      </c>
      <c r="C882" t="s">
        <v>4136</v>
      </c>
      <c r="D882" t="str">
        <f>HYPERLINK("http://image.bazic.com/4441.jpg","CLICK HERE")</f>
        <v>CLICK HERE</v>
      </c>
      <c r="E882" s="6">
        <v>2.99</v>
      </c>
      <c r="F882" s="7">
        <v>1.2</v>
      </c>
      <c r="G882" s="4">
        <v>144</v>
      </c>
      <c r="H882" s="5">
        <v>24</v>
      </c>
      <c r="I882">
        <v>19</v>
      </c>
      <c r="J882">
        <v>11.5</v>
      </c>
      <c r="K882">
        <v>12.5</v>
      </c>
      <c r="L882">
        <v>1.5805800000000001</v>
      </c>
      <c r="M882">
        <v>30.6</v>
      </c>
      <c r="N882" s="4">
        <v>10.75</v>
      </c>
      <c r="O882">
        <v>9.25</v>
      </c>
      <c r="P882">
        <v>3.75</v>
      </c>
      <c r="Q882">
        <v>0.21579000000000001</v>
      </c>
      <c r="R882" s="5">
        <v>4.82</v>
      </c>
      <c r="S882">
        <v>3.94</v>
      </c>
      <c r="T882">
        <v>0.5</v>
      </c>
      <c r="U882">
        <v>9.1300000000000008</v>
      </c>
      <c r="V882">
        <v>1.0410000000000001E-2</v>
      </c>
      <c r="W882">
        <v>0.18</v>
      </c>
      <c r="X882" s="2" t="s">
        <v>4243</v>
      </c>
      <c r="Y882" s="1" t="s">
        <v>4244</v>
      </c>
      <c r="Z882" s="3" t="s">
        <v>4245</v>
      </c>
      <c r="AA882">
        <v>40</v>
      </c>
      <c r="AB882" s="1" t="s">
        <v>4137</v>
      </c>
      <c r="AC882" t="s">
        <v>38</v>
      </c>
    </row>
    <row r="883" spans="1:29" x14ac:dyDescent="0.25">
      <c r="A883" s="1" t="s">
        <v>4246</v>
      </c>
      <c r="B883" t="s">
        <v>4247</v>
      </c>
      <c r="C883" t="s">
        <v>4136</v>
      </c>
      <c r="D883" t="str">
        <f>HYPERLINK("http://image.bazic.com/4442.jpg","CLICK HERE")</f>
        <v>CLICK HERE</v>
      </c>
      <c r="E883" s="6">
        <v>2.99</v>
      </c>
      <c r="F883" s="7">
        <v>1.2</v>
      </c>
      <c r="G883" s="4">
        <v>144</v>
      </c>
      <c r="H883" s="5">
        <v>24</v>
      </c>
      <c r="I883">
        <v>16</v>
      </c>
      <c r="J883">
        <v>11</v>
      </c>
      <c r="K883">
        <v>15</v>
      </c>
      <c r="L883">
        <v>1.5277799999999999</v>
      </c>
      <c r="M883">
        <v>25.84</v>
      </c>
      <c r="N883" s="4">
        <v>9.75</v>
      </c>
      <c r="O883">
        <v>7.75</v>
      </c>
      <c r="P883">
        <v>4.75</v>
      </c>
      <c r="Q883">
        <v>0.20771000000000001</v>
      </c>
      <c r="R883" s="5">
        <v>4.08</v>
      </c>
      <c r="S883">
        <v>3.6749999999999998</v>
      </c>
      <c r="T883">
        <v>0.5</v>
      </c>
      <c r="U883">
        <v>9.25</v>
      </c>
      <c r="V883">
        <v>9.8399999999999998E-3</v>
      </c>
      <c r="W883">
        <v>0.161</v>
      </c>
      <c r="X883" s="2" t="s">
        <v>4248</v>
      </c>
      <c r="Y883" s="1" t="s">
        <v>4249</v>
      </c>
      <c r="Z883" s="3" t="s">
        <v>4250</v>
      </c>
      <c r="AA883">
        <v>50</v>
      </c>
      <c r="AB883" s="1" t="s">
        <v>4137</v>
      </c>
      <c r="AC883" t="s">
        <v>38</v>
      </c>
    </row>
    <row r="884" spans="1:29" x14ac:dyDescent="0.25">
      <c r="A884" s="1" t="s">
        <v>4251</v>
      </c>
      <c r="B884" t="s">
        <v>4252</v>
      </c>
      <c r="C884" t="s">
        <v>4136</v>
      </c>
      <c r="D884" t="str">
        <f>HYPERLINK("http://image.bazic.com/4443.jpg","CLICK HERE")</f>
        <v>CLICK HERE</v>
      </c>
      <c r="E884" s="6">
        <v>2.99</v>
      </c>
      <c r="F884" s="7">
        <v>1.05</v>
      </c>
      <c r="G884" s="4">
        <v>144</v>
      </c>
      <c r="H884" s="5">
        <v>24</v>
      </c>
      <c r="I884">
        <v>19.75</v>
      </c>
      <c r="J884">
        <v>10.5</v>
      </c>
      <c r="K884">
        <v>12.5</v>
      </c>
      <c r="L884">
        <v>1.5001100000000001</v>
      </c>
      <c r="M884">
        <v>22.06</v>
      </c>
      <c r="N884" s="4">
        <v>9.75</v>
      </c>
      <c r="O884">
        <v>9.5</v>
      </c>
      <c r="P884">
        <v>4</v>
      </c>
      <c r="Q884">
        <v>0.21440999999999999</v>
      </c>
      <c r="R884" s="5">
        <v>3.46</v>
      </c>
      <c r="S884">
        <v>3.31</v>
      </c>
      <c r="T884">
        <v>0.5</v>
      </c>
      <c r="U884">
        <v>9.31</v>
      </c>
      <c r="V884">
        <v>8.9200000000000008E-3</v>
      </c>
      <c r="W884">
        <v>0.14000000000000001</v>
      </c>
      <c r="X884" s="2" t="s">
        <v>4253</v>
      </c>
      <c r="Y884" s="1" t="s">
        <v>4254</v>
      </c>
      <c r="Z884" s="3" t="s">
        <v>4255</v>
      </c>
      <c r="AA884">
        <v>48</v>
      </c>
      <c r="AB884" s="1" t="s">
        <v>4137</v>
      </c>
      <c r="AC884" t="s">
        <v>38</v>
      </c>
    </row>
    <row r="885" spans="1:29" x14ac:dyDescent="0.25">
      <c r="A885" s="1" t="s">
        <v>4256</v>
      </c>
      <c r="B885" t="s">
        <v>4257</v>
      </c>
      <c r="C885" t="s">
        <v>29</v>
      </c>
      <c r="D885" t="str">
        <f>HYPERLINK("http://image.bazic.com/4475636.jpg","CLICK HERE")</f>
        <v>CLICK HERE</v>
      </c>
      <c r="E885" s="6">
        <v>4.99</v>
      </c>
      <c r="F885" s="7">
        <v>1.2</v>
      </c>
      <c r="G885" s="4">
        <v>36</v>
      </c>
      <c r="I885">
        <v>15.75</v>
      </c>
      <c r="J885">
        <v>11.25</v>
      </c>
      <c r="K885">
        <v>4.25</v>
      </c>
      <c r="L885">
        <v>0.43579000000000001</v>
      </c>
      <c r="M885">
        <v>10.98</v>
      </c>
      <c r="S885">
        <v>7.75</v>
      </c>
      <c r="T885">
        <v>0.25</v>
      </c>
      <c r="U885">
        <v>10.75</v>
      </c>
      <c r="V885">
        <v>1.205E-2</v>
      </c>
      <c r="W885">
        <v>0.28000000000000003</v>
      </c>
      <c r="X885" s="2" t="s">
        <v>4258</v>
      </c>
      <c r="Z885" s="3" t="s">
        <v>4259</v>
      </c>
      <c r="AA885">
        <v>100</v>
      </c>
      <c r="AB885" s="1" t="s">
        <v>198</v>
      </c>
      <c r="AC885" t="s">
        <v>31</v>
      </c>
    </row>
    <row r="886" spans="1:29" x14ac:dyDescent="0.25">
      <c r="A886" s="1" t="s">
        <v>4260</v>
      </c>
      <c r="B886" t="s">
        <v>4261</v>
      </c>
      <c r="C886" t="s">
        <v>29</v>
      </c>
      <c r="D886" t="str">
        <f>HYPERLINK("http://image.bazic.com/45089.jpg","CLICK HERE")</f>
        <v>CLICK HERE</v>
      </c>
      <c r="E886" s="6">
        <v>4.99</v>
      </c>
      <c r="F886" s="7">
        <v>1.2</v>
      </c>
      <c r="G886" s="4">
        <v>36</v>
      </c>
      <c r="I886">
        <v>16</v>
      </c>
      <c r="J886">
        <v>11.25</v>
      </c>
      <c r="K886">
        <v>4.25</v>
      </c>
      <c r="L886">
        <v>0.44270999999999999</v>
      </c>
      <c r="M886">
        <v>10.6</v>
      </c>
      <c r="S886">
        <v>7.75</v>
      </c>
      <c r="T886">
        <v>0.25</v>
      </c>
      <c r="U886">
        <v>10.75</v>
      </c>
      <c r="V886">
        <v>1.205E-2</v>
      </c>
      <c r="W886">
        <v>0.28000000000000003</v>
      </c>
      <c r="X886" s="2" t="s">
        <v>4262</v>
      </c>
      <c r="Z886" s="3" t="s">
        <v>4263</v>
      </c>
      <c r="AA886">
        <v>100</v>
      </c>
      <c r="AB886" s="1" t="s">
        <v>198</v>
      </c>
      <c r="AC886" t="s">
        <v>31</v>
      </c>
    </row>
    <row r="887" spans="1:29" x14ac:dyDescent="0.25">
      <c r="A887" s="1" t="s">
        <v>4264</v>
      </c>
      <c r="B887" t="s">
        <v>4265</v>
      </c>
      <c r="C887" t="s">
        <v>2814</v>
      </c>
      <c r="D887" t="str">
        <f>HYPERLINK("http://image.bazic.com/450.jpg","CLICK HERE")</f>
        <v>CLICK HERE</v>
      </c>
      <c r="E887" s="6">
        <v>2.99</v>
      </c>
      <c r="F887" s="7">
        <v>1.8</v>
      </c>
      <c r="G887" s="4">
        <v>144</v>
      </c>
      <c r="H887" s="5">
        <v>24</v>
      </c>
      <c r="I887">
        <v>22.75</v>
      </c>
      <c r="J887">
        <v>14.75</v>
      </c>
      <c r="K887">
        <v>12.75</v>
      </c>
      <c r="L887">
        <v>2.47594</v>
      </c>
      <c r="M887">
        <v>32.28</v>
      </c>
      <c r="N887" s="4">
        <v>13.25</v>
      </c>
      <c r="O887">
        <v>7.5</v>
      </c>
      <c r="P887">
        <v>6</v>
      </c>
      <c r="Q887">
        <v>0.34505000000000002</v>
      </c>
      <c r="R887" s="5">
        <v>5.08</v>
      </c>
      <c r="S887">
        <v>3.25</v>
      </c>
      <c r="T887">
        <v>0.875</v>
      </c>
      <c r="U887">
        <v>7.5</v>
      </c>
      <c r="V887">
        <v>1.234E-2</v>
      </c>
      <c r="W887">
        <v>0.20100000000000001</v>
      </c>
      <c r="X887" s="2" t="s">
        <v>4266</v>
      </c>
      <c r="Y887" s="1" t="s">
        <v>4267</v>
      </c>
      <c r="Z887" s="3" t="s">
        <v>4268</v>
      </c>
      <c r="AA887">
        <v>30</v>
      </c>
      <c r="AB887" s="1" t="s">
        <v>2798</v>
      </c>
      <c r="AC887" t="s">
        <v>38</v>
      </c>
    </row>
    <row r="888" spans="1:29" x14ac:dyDescent="0.25">
      <c r="A888" s="1" t="s">
        <v>4269</v>
      </c>
      <c r="B888" t="s">
        <v>4270</v>
      </c>
      <c r="C888" t="s">
        <v>2814</v>
      </c>
      <c r="D888" t="str">
        <f>HYPERLINK("http://image.bazic.com/451.jpg","CLICK HERE")</f>
        <v>CLICK HERE</v>
      </c>
      <c r="E888" s="6">
        <v>3.99</v>
      </c>
      <c r="F888" s="7">
        <v>2.25</v>
      </c>
      <c r="G888" s="4">
        <v>144</v>
      </c>
      <c r="H888" s="5">
        <v>24</v>
      </c>
      <c r="I888">
        <v>22</v>
      </c>
      <c r="J888">
        <v>13.25</v>
      </c>
      <c r="K888">
        <v>14.75</v>
      </c>
      <c r="L888">
        <v>2.48821</v>
      </c>
      <c r="M888">
        <v>41.48</v>
      </c>
      <c r="N888" s="4">
        <v>12.5</v>
      </c>
      <c r="O888">
        <v>7.25</v>
      </c>
      <c r="P888">
        <v>7</v>
      </c>
      <c r="Q888">
        <v>0.36712</v>
      </c>
      <c r="R888" s="5">
        <v>6.6</v>
      </c>
      <c r="S888">
        <v>3.8125</v>
      </c>
      <c r="T888">
        <v>1</v>
      </c>
      <c r="U888">
        <v>8.5</v>
      </c>
      <c r="V888">
        <v>1.8749999999999999E-2</v>
      </c>
      <c r="W888">
        <v>0.26</v>
      </c>
      <c r="X888" s="2" t="s">
        <v>4271</v>
      </c>
      <c r="Y888" s="1" t="s">
        <v>4272</v>
      </c>
      <c r="Z888" s="3" t="s">
        <v>4273</v>
      </c>
      <c r="AA888">
        <v>30</v>
      </c>
      <c r="AB888" s="1" t="s">
        <v>2798</v>
      </c>
      <c r="AC888" t="s">
        <v>38</v>
      </c>
    </row>
    <row r="889" spans="1:29" x14ac:dyDescent="0.25">
      <c r="A889" s="1" t="s">
        <v>4274</v>
      </c>
      <c r="B889" t="s">
        <v>4275</v>
      </c>
      <c r="C889" t="s">
        <v>2814</v>
      </c>
      <c r="D889" t="str">
        <f>HYPERLINK("http://image.bazic.com/452.jpg","CLICK HERE")</f>
        <v>CLICK HERE</v>
      </c>
      <c r="E889" s="6">
        <v>3.99</v>
      </c>
      <c r="F889" s="7">
        <v>2.25</v>
      </c>
      <c r="G889" s="4">
        <v>144</v>
      </c>
      <c r="H889" s="5">
        <v>24</v>
      </c>
      <c r="I889">
        <v>22.25</v>
      </c>
      <c r="J889">
        <v>13.25</v>
      </c>
      <c r="K889">
        <v>14.75</v>
      </c>
      <c r="L889">
        <v>2.5164900000000001</v>
      </c>
      <c r="M889">
        <v>41.82</v>
      </c>
      <c r="N889" s="4">
        <v>12.5</v>
      </c>
      <c r="O889">
        <v>7.25</v>
      </c>
      <c r="P889">
        <v>7</v>
      </c>
      <c r="Q889">
        <v>0.36712</v>
      </c>
      <c r="R889" s="5">
        <v>6.66</v>
      </c>
      <c r="S889">
        <v>3.8125</v>
      </c>
      <c r="T889">
        <v>1</v>
      </c>
      <c r="U889">
        <v>8.5</v>
      </c>
      <c r="V889">
        <v>1.8749999999999999E-2</v>
      </c>
      <c r="W889">
        <v>0.26</v>
      </c>
      <c r="X889" s="2" t="s">
        <v>4276</v>
      </c>
      <c r="Y889" s="1" t="s">
        <v>4277</v>
      </c>
      <c r="Z889" s="3" t="s">
        <v>4278</v>
      </c>
      <c r="AA889">
        <v>30</v>
      </c>
      <c r="AB889" s="1" t="s">
        <v>2798</v>
      </c>
      <c r="AC889" t="s">
        <v>38</v>
      </c>
    </row>
    <row r="890" spans="1:29" x14ac:dyDescent="0.25">
      <c r="A890" s="1" t="s">
        <v>4279</v>
      </c>
      <c r="B890" t="s">
        <v>4280</v>
      </c>
      <c r="C890" t="s">
        <v>2814</v>
      </c>
      <c r="D890" t="str">
        <f>HYPERLINK("http://image.bazic.com/453.jpg","CLICK HERE")</f>
        <v>CLICK HERE</v>
      </c>
      <c r="E890" s="6">
        <v>2.99</v>
      </c>
      <c r="F890" s="7">
        <v>1.8</v>
      </c>
      <c r="G890" s="4">
        <v>144</v>
      </c>
      <c r="H890" s="5">
        <v>24</v>
      </c>
      <c r="I890">
        <v>15.75</v>
      </c>
      <c r="J890">
        <v>13.5</v>
      </c>
      <c r="K890">
        <v>13.25</v>
      </c>
      <c r="L890">
        <v>1.6303700000000001</v>
      </c>
      <c r="M890">
        <v>26.12</v>
      </c>
      <c r="N890" s="4">
        <v>12.5</v>
      </c>
      <c r="O890">
        <v>7.5</v>
      </c>
      <c r="P890">
        <v>4.25</v>
      </c>
      <c r="Q890">
        <v>0.23058000000000001</v>
      </c>
      <c r="R890" s="5">
        <v>4.08</v>
      </c>
      <c r="S890">
        <v>4.25</v>
      </c>
      <c r="T890">
        <v>0.5</v>
      </c>
      <c r="U890">
        <v>8</v>
      </c>
      <c r="V890">
        <v>9.8399999999999998E-3</v>
      </c>
      <c r="W890">
        <v>0.14000000000000001</v>
      </c>
      <c r="X890" s="2" t="s">
        <v>4281</v>
      </c>
      <c r="Y890" s="1" t="s">
        <v>4282</v>
      </c>
      <c r="Z890" s="3" t="s">
        <v>4283</v>
      </c>
      <c r="AA890">
        <v>45</v>
      </c>
      <c r="AB890" s="1" t="s">
        <v>2798</v>
      </c>
      <c r="AC890" t="s">
        <v>38</v>
      </c>
    </row>
    <row r="891" spans="1:29" x14ac:dyDescent="0.25">
      <c r="A891" s="1" t="s">
        <v>4284</v>
      </c>
      <c r="B891" t="s">
        <v>4285</v>
      </c>
      <c r="C891" t="s">
        <v>29</v>
      </c>
      <c r="D891" t="str">
        <f>HYPERLINK("http://image.bazic.com/4569945741.jpg","CLICK HERE")</f>
        <v>CLICK HERE</v>
      </c>
      <c r="E891" s="6">
        <v>4.99</v>
      </c>
      <c r="F891" s="7">
        <v>1.2</v>
      </c>
      <c r="G891" s="4">
        <v>36</v>
      </c>
      <c r="I891">
        <v>11.25</v>
      </c>
      <c r="J891">
        <v>9</v>
      </c>
      <c r="K891">
        <v>6.25</v>
      </c>
      <c r="L891">
        <v>0.36620999999999998</v>
      </c>
      <c r="M891">
        <v>9.56</v>
      </c>
      <c r="S891">
        <v>7.75</v>
      </c>
      <c r="T891">
        <v>0.19</v>
      </c>
      <c r="U891">
        <v>10.75</v>
      </c>
      <c r="V891">
        <v>9.1599999999999997E-3</v>
      </c>
      <c r="W891">
        <v>0.24</v>
      </c>
      <c r="X891" s="2" t="s">
        <v>4286</v>
      </c>
      <c r="Z891" s="3" t="s">
        <v>4287</v>
      </c>
      <c r="AA891">
        <v>136</v>
      </c>
      <c r="AB891" s="1" t="s">
        <v>198</v>
      </c>
      <c r="AC891" t="s">
        <v>31</v>
      </c>
    </row>
    <row r="892" spans="1:29" x14ac:dyDescent="0.25">
      <c r="A892" s="1" t="s">
        <v>4288</v>
      </c>
      <c r="B892" t="s">
        <v>4289</v>
      </c>
      <c r="C892" t="s">
        <v>29</v>
      </c>
      <c r="D892" t="str">
        <f>HYPERLINK("http://image.bazic.com/45723.jpg","CLICK HERE")</f>
        <v>CLICK HERE</v>
      </c>
      <c r="E892" s="6">
        <v>4.99</v>
      </c>
      <c r="F892" s="7">
        <v>1.2</v>
      </c>
      <c r="G892" s="4">
        <v>36</v>
      </c>
      <c r="I892">
        <v>16</v>
      </c>
      <c r="J892">
        <v>11.25</v>
      </c>
      <c r="K892">
        <v>4.25</v>
      </c>
      <c r="L892">
        <v>0.44270999999999999</v>
      </c>
      <c r="M892">
        <v>10.62</v>
      </c>
      <c r="S892">
        <v>7.75</v>
      </c>
      <c r="T892">
        <v>0.25</v>
      </c>
      <c r="U892">
        <v>10.75</v>
      </c>
      <c r="V892">
        <v>1.205E-2</v>
      </c>
      <c r="W892">
        <v>0.28000000000000003</v>
      </c>
      <c r="X892" s="2" t="s">
        <v>4290</v>
      </c>
      <c r="Z892" s="3" t="s">
        <v>4291</v>
      </c>
      <c r="AA892">
        <v>99</v>
      </c>
      <c r="AB892" s="1" t="s">
        <v>198</v>
      </c>
      <c r="AC892" t="s">
        <v>31</v>
      </c>
    </row>
    <row r="893" spans="1:29" x14ac:dyDescent="0.25">
      <c r="A893" s="1" t="s">
        <v>4292</v>
      </c>
      <c r="B893" t="s">
        <v>4293</v>
      </c>
      <c r="C893" t="s">
        <v>29</v>
      </c>
      <c r="D893" t="str">
        <f>HYPERLINK("http://image.bazic.com/4575936.jpg","CLICK HERE")</f>
        <v>CLICK HERE</v>
      </c>
      <c r="E893" s="6">
        <v>4.99</v>
      </c>
      <c r="F893" s="7">
        <v>1.2</v>
      </c>
      <c r="G893" s="4">
        <v>36</v>
      </c>
      <c r="I893">
        <v>16.25</v>
      </c>
      <c r="J893">
        <v>11.25</v>
      </c>
      <c r="K893">
        <v>4.25</v>
      </c>
      <c r="L893">
        <v>0.44962999999999997</v>
      </c>
      <c r="M893">
        <v>10.64</v>
      </c>
      <c r="S893">
        <v>7.75</v>
      </c>
      <c r="T893">
        <v>0.25</v>
      </c>
      <c r="U893">
        <v>10.75</v>
      </c>
      <c r="V893">
        <v>1.205E-2</v>
      </c>
      <c r="W893">
        <v>0.28000000000000003</v>
      </c>
      <c r="X893" s="2" t="s">
        <v>4294</v>
      </c>
      <c r="Z893" s="3" t="s">
        <v>4295</v>
      </c>
      <c r="AA893">
        <v>100</v>
      </c>
      <c r="AB893" s="1" t="s">
        <v>198</v>
      </c>
      <c r="AC893" t="s">
        <v>31</v>
      </c>
    </row>
    <row r="894" spans="1:29" x14ac:dyDescent="0.25">
      <c r="A894" s="1" t="s">
        <v>4296</v>
      </c>
      <c r="B894" t="s">
        <v>4297</v>
      </c>
      <c r="C894" t="s">
        <v>29</v>
      </c>
      <c r="D894" t="str">
        <f>HYPERLINK("http://image.bazic.com/4576136.jpg","CLICK HERE")</f>
        <v>CLICK HERE</v>
      </c>
      <c r="E894" s="6">
        <v>4.99</v>
      </c>
      <c r="F894" s="7">
        <v>1.2</v>
      </c>
      <c r="G894" s="4">
        <v>36</v>
      </c>
      <c r="I894">
        <v>16</v>
      </c>
      <c r="J894">
        <v>11.25</v>
      </c>
      <c r="K894">
        <v>4.25</v>
      </c>
      <c r="L894">
        <v>0.44270999999999999</v>
      </c>
      <c r="M894">
        <v>10.82</v>
      </c>
      <c r="S894">
        <v>7.75</v>
      </c>
      <c r="T894">
        <v>0.25</v>
      </c>
      <c r="U894">
        <v>10.75</v>
      </c>
      <c r="V894">
        <v>1.205E-2</v>
      </c>
      <c r="W894">
        <v>0.28000000000000003</v>
      </c>
      <c r="X894" s="2" t="s">
        <v>4298</v>
      </c>
      <c r="Z894" s="3" t="s">
        <v>4299</v>
      </c>
      <c r="AA894">
        <v>99</v>
      </c>
      <c r="AB894" s="1" t="s">
        <v>198</v>
      </c>
      <c r="AC894" t="s">
        <v>31</v>
      </c>
    </row>
    <row r="895" spans="1:29" x14ac:dyDescent="0.25">
      <c r="A895" s="1" t="s">
        <v>4300</v>
      </c>
      <c r="B895" t="s">
        <v>4301</v>
      </c>
      <c r="C895" t="s">
        <v>29</v>
      </c>
      <c r="D895" t="str">
        <f>HYPERLINK("http://image.bazic.com/4576236.jpg","CLICK HERE")</f>
        <v>CLICK HERE</v>
      </c>
      <c r="E895" s="6">
        <v>4.99</v>
      </c>
      <c r="F895" s="7">
        <v>1.2</v>
      </c>
      <c r="G895" s="4">
        <v>36</v>
      </c>
      <c r="I895">
        <v>16</v>
      </c>
      <c r="J895">
        <v>11.25</v>
      </c>
      <c r="K895">
        <v>4.25</v>
      </c>
      <c r="L895">
        <v>0.44270999999999999</v>
      </c>
      <c r="M895">
        <v>10.86</v>
      </c>
      <c r="S895">
        <v>7.75</v>
      </c>
      <c r="T895">
        <v>0.25</v>
      </c>
      <c r="U895">
        <v>10.75</v>
      </c>
      <c r="V895">
        <v>1.205E-2</v>
      </c>
      <c r="W895">
        <v>0.28000000000000003</v>
      </c>
      <c r="X895" s="2" t="s">
        <v>4302</v>
      </c>
      <c r="Z895" s="3" t="s">
        <v>4303</v>
      </c>
      <c r="AA895">
        <v>100</v>
      </c>
      <c r="AB895" s="1" t="s">
        <v>198</v>
      </c>
      <c r="AC895" t="s">
        <v>31</v>
      </c>
    </row>
    <row r="896" spans="1:29" x14ac:dyDescent="0.25">
      <c r="A896" s="1" t="s">
        <v>4304</v>
      </c>
      <c r="B896" t="s">
        <v>4305</v>
      </c>
      <c r="C896" t="s">
        <v>29</v>
      </c>
      <c r="D896" t="str">
        <f>HYPERLINK("http://image.bazic.com/4576436.jpg","CLICK HERE")</f>
        <v>CLICK HERE</v>
      </c>
      <c r="E896" s="6">
        <v>4.99</v>
      </c>
      <c r="F896" s="7">
        <v>1.2</v>
      </c>
      <c r="G896" s="4">
        <v>36</v>
      </c>
      <c r="I896">
        <v>16</v>
      </c>
      <c r="J896">
        <v>11.5</v>
      </c>
      <c r="K896">
        <v>4.5</v>
      </c>
      <c r="L896">
        <v>0.47916999999999998</v>
      </c>
      <c r="M896">
        <v>10.64</v>
      </c>
      <c r="S896">
        <v>7.75</v>
      </c>
      <c r="T896">
        <v>0.25</v>
      </c>
      <c r="U896">
        <v>10.75</v>
      </c>
      <c r="V896">
        <v>1.205E-2</v>
      </c>
      <c r="W896">
        <v>0.27300000000000002</v>
      </c>
      <c r="X896" s="2" t="s">
        <v>4306</v>
      </c>
      <c r="Z896" s="3" t="s">
        <v>4307</v>
      </c>
      <c r="AA896">
        <v>99</v>
      </c>
      <c r="AB896" s="1" t="s">
        <v>198</v>
      </c>
      <c r="AC896" t="s">
        <v>31</v>
      </c>
    </row>
    <row r="897" spans="1:29" x14ac:dyDescent="0.25">
      <c r="A897" s="1" t="s">
        <v>4308</v>
      </c>
      <c r="B897" t="s">
        <v>4309</v>
      </c>
      <c r="C897" t="s">
        <v>29</v>
      </c>
      <c r="D897" t="str">
        <f>HYPERLINK("http://image.bazic.com/4577036.jpg","CLICK HERE")</f>
        <v>CLICK HERE</v>
      </c>
      <c r="E897" s="6">
        <v>4.99</v>
      </c>
      <c r="F897" s="7">
        <v>1.2</v>
      </c>
      <c r="G897" s="4">
        <v>36</v>
      </c>
      <c r="I897">
        <v>16</v>
      </c>
      <c r="J897">
        <v>11.25</v>
      </c>
      <c r="K897">
        <v>4.25</v>
      </c>
      <c r="L897">
        <v>0.44270999999999999</v>
      </c>
      <c r="M897">
        <v>10.6</v>
      </c>
      <c r="S897">
        <v>7.75</v>
      </c>
      <c r="T897">
        <v>0.25</v>
      </c>
      <c r="U897">
        <v>10.75</v>
      </c>
      <c r="V897">
        <v>1.205E-2</v>
      </c>
      <c r="W897">
        <v>0.28000000000000003</v>
      </c>
      <c r="X897" s="2" t="s">
        <v>4310</v>
      </c>
      <c r="Z897" s="3" t="s">
        <v>4311</v>
      </c>
      <c r="AA897">
        <v>99</v>
      </c>
      <c r="AB897" s="1" t="s">
        <v>198</v>
      </c>
      <c r="AC897" t="s">
        <v>31</v>
      </c>
    </row>
    <row r="898" spans="1:29" x14ac:dyDescent="0.25">
      <c r="A898" s="1" t="s">
        <v>4312</v>
      </c>
      <c r="B898" t="s">
        <v>4313</v>
      </c>
      <c r="C898" t="s">
        <v>4314</v>
      </c>
      <c r="D898" t="str">
        <f>HYPERLINK("http://image.bazic.com/465.jpg","CLICK HERE")</f>
        <v>CLICK HERE</v>
      </c>
      <c r="E898" s="6">
        <v>2.99</v>
      </c>
      <c r="F898" s="7">
        <v>1.2</v>
      </c>
      <c r="G898" s="4">
        <v>48</v>
      </c>
      <c r="I898">
        <v>17.5</v>
      </c>
      <c r="J898">
        <v>13.2</v>
      </c>
      <c r="K898">
        <v>9.5</v>
      </c>
      <c r="L898">
        <v>1.26997</v>
      </c>
      <c r="M898">
        <v>25.68</v>
      </c>
      <c r="S898">
        <v>8.0709999999999997</v>
      </c>
      <c r="T898">
        <v>0.98399999999999999</v>
      </c>
      <c r="U898">
        <v>8.3859999999999992</v>
      </c>
      <c r="V898">
        <v>3.8539999999999998E-2</v>
      </c>
      <c r="W898">
        <v>0.51875000000000004</v>
      </c>
      <c r="X898" s="2" t="s">
        <v>4316</v>
      </c>
      <c r="Z898" s="3" t="s">
        <v>4317</v>
      </c>
      <c r="AA898">
        <v>40</v>
      </c>
      <c r="AB898" s="1" t="s">
        <v>4315</v>
      </c>
      <c r="AC898" t="s">
        <v>31</v>
      </c>
    </row>
    <row r="899" spans="1:29" x14ac:dyDescent="0.25">
      <c r="A899" s="1" t="s">
        <v>4318</v>
      </c>
      <c r="B899" t="s">
        <v>4319</v>
      </c>
      <c r="C899" t="s">
        <v>29</v>
      </c>
      <c r="D899" t="str">
        <f>HYPERLINK("http://image.bazic.com/46647.jpg","CLICK HERE")</f>
        <v>CLICK HERE</v>
      </c>
      <c r="E899" s="6">
        <v>4.99</v>
      </c>
      <c r="F899" s="7">
        <v>1.2</v>
      </c>
      <c r="G899" s="4">
        <v>24</v>
      </c>
      <c r="I899">
        <v>11</v>
      </c>
      <c r="J899">
        <v>8.25</v>
      </c>
      <c r="K899">
        <v>5.5</v>
      </c>
      <c r="L899">
        <v>0.28885</v>
      </c>
      <c r="M899">
        <v>7.02</v>
      </c>
      <c r="S899">
        <v>7.75</v>
      </c>
      <c r="T899">
        <v>0.19</v>
      </c>
      <c r="U899">
        <v>10.75</v>
      </c>
      <c r="V899">
        <v>9.1599999999999997E-3</v>
      </c>
      <c r="W899">
        <v>0.26</v>
      </c>
      <c r="X899" s="2" t="s">
        <v>4320</v>
      </c>
      <c r="Z899" s="3" t="s">
        <v>4321</v>
      </c>
      <c r="AA899">
        <v>180</v>
      </c>
      <c r="AB899" s="1" t="s">
        <v>198</v>
      </c>
      <c r="AC899" t="s">
        <v>31</v>
      </c>
    </row>
    <row r="900" spans="1:29" x14ac:dyDescent="0.25">
      <c r="A900" s="1" t="s">
        <v>4322</v>
      </c>
      <c r="B900" t="s">
        <v>4323</v>
      </c>
      <c r="C900" t="s">
        <v>29</v>
      </c>
      <c r="D900" t="str">
        <f>HYPERLINK("http://image.bazic.com/47100.jpg","CLICK HERE")</f>
        <v>CLICK HERE</v>
      </c>
      <c r="E900" s="6">
        <v>4.95</v>
      </c>
      <c r="F900" s="7">
        <v>1.05</v>
      </c>
      <c r="G900" s="4">
        <v>48</v>
      </c>
      <c r="I900">
        <v>15.75</v>
      </c>
      <c r="J900">
        <v>11</v>
      </c>
      <c r="K900">
        <v>5.25</v>
      </c>
      <c r="L900">
        <v>0.52637</v>
      </c>
      <c r="M900">
        <v>13.68</v>
      </c>
      <c r="S900">
        <v>7.7169999999999996</v>
      </c>
      <c r="T900">
        <v>0.23599999999999999</v>
      </c>
      <c r="U900">
        <v>10.747999999999999</v>
      </c>
      <c r="V900">
        <v>1.133E-2</v>
      </c>
      <c r="W900">
        <v>0.26</v>
      </c>
      <c r="X900" s="2" t="s">
        <v>4324</v>
      </c>
      <c r="Z900" s="3" t="s">
        <v>4325</v>
      </c>
      <c r="AA900">
        <v>100</v>
      </c>
      <c r="AB900" s="1" t="s">
        <v>198</v>
      </c>
      <c r="AC900" t="s">
        <v>31</v>
      </c>
    </row>
    <row r="901" spans="1:29" x14ac:dyDescent="0.25">
      <c r="A901" s="1" t="s">
        <v>4326</v>
      </c>
      <c r="B901" t="s">
        <v>4327</v>
      </c>
      <c r="C901" t="s">
        <v>65</v>
      </c>
      <c r="D901" t="str">
        <f>HYPERLINK("http://image.bazic.com/4770050.jpg","CLICK HERE")</f>
        <v>CLICK HERE</v>
      </c>
      <c r="E901" s="6">
        <v>13.99</v>
      </c>
      <c r="F901" s="7">
        <v>9.9</v>
      </c>
      <c r="G901" s="4">
        <v>10</v>
      </c>
      <c r="I901">
        <v>18</v>
      </c>
      <c r="J901">
        <v>12</v>
      </c>
      <c r="K901">
        <v>10.5</v>
      </c>
      <c r="L901">
        <v>1.3125</v>
      </c>
      <c r="M901">
        <v>51</v>
      </c>
      <c r="S901">
        <v>11</v>
      </c>
      <c r="T901">
        <v>8.5</v>
      </c>
      <c r="U901">
        <v>2.125</v>
      </c>
      <c r="V901">
        <v>0.11498</v>
      </c>
      <c r="W901">
        <v>5.0549999999999997</v>
      </c>
      <c r="X901" s="2" t="s">
        <v>4329</v>
      </c>
      <c r="Z901" s="3" t="s">
        <v>4330</v>
      </c>
      <c r="AA901">
        <v>40</v>
      </c>
      <c r="AB901" s="1" t="s">
        <v>4328</v>
      </c>
      <c r="AC901" t="s">
        <v>31</v>
      </c>
    </row>
    <row r="902" spans="1:29" x14ac:dyDescent="0.25">
      <c r="A902" s="1" t="s">
        <v>4331</v>
      </c>
      <c r="B902" t="s">
        <v>4332</v>
      </c>
      <c r="C902" t="s">
        <v>65</v>
      </c>
      <c r="D902" t="str">
        <f>HYPERLINK("http://image.bazic.com/4771050.jpg","CLICK HERE")</f>
        <v>CLICK HERE</v>
      </c>
      <c r="E902" s="6">
        <v>13.99</v>
      </c>
      <c r="F902" s="7">
        <v>9.9</v>
      </c>
      <c r="G902" s="4">
        <v>10</v>
      </c>
      <c r="I902">
        <v>18</v>
      </c>
      <c r="J902">
        <v>12</v>
      </c>
      <c r="K902">
        <v>10.5</v>
      </c>
      <c r="L902">
        <v>1.3125</v>
      </c>
      <c r="M902">
        <v>51</v>
      </c>
      <c r="S902">
        <v>11</v>
      </c>
      <c r="T902">
        <v>8.5</v>
      </c>
      <c r="U902">
        <v>2.125</v>
      </c>
      <c r="V902">
        <v>0.11498</v>
      </c>
      <c r="W902">
        <v>5.0549999999999997</v>
      </c>
      <c r="X902" s="2" t="s">
        <v>4333</v>
      </c>
      <c r="Z902" s="3" t="s">
        <v>4334</v>
      </c>
      <c r="AA902">
        <v>40</v>
      </c>
      <c r="AB902" s="1" t="s">
        <v>4328</v>
      </c>
      <c r="AC902" t="s">
        <v>31</v>
      </c>
    </row>
    <row r="903" spans="1:29" x14ac:dyDescent="0.25">
      <c r="A903" s="1" t="s">
        <v>4335</v>
      </c>
      <c r="B903" t="s">
        <v>4336</v>
      </c>
      <c r="C903" t="s">
        <v>65</v>
      </c>
      <c r="D903" t="str">
        <f>HYPERLINK("http://image.bazic.com/4772050.jpg","CLICK HERE")</f>
        <v>CLICK HERE</v>
      </c>
      <c r="E903" s="6">
        <v>13.99</v>
      </c>
      <c r="F903" s="7">
        <v>9.9</v>
      </c>
      <c r="G903" s="4">
        <v>10</v>
      </c>
      <c r="I903">
        <v>18</v>
      </c>
      <c r="J903">
        <v>12</v>
      </c>
      <c r="K903">
        <v>10.5</v>
      </c>
      <c r="L903">
        <v>1.3125</v>
      </c>
      <c r="M903">
        <v>51</v>
      </c>
      <c r="S903">
        <v>11</v>
      </c>
      <c r="T903">
        <v>8.5</v>
      </c>
      <c r="U903">
        <v>2.125</v>
      </c>
      <c r="V903">
        <v>0.11498</v>
      </c>
      <c r="W903">
        <v>5.0549999999999997</v>
      </c>
      <c r="X903" s="2" t="s">
        <v>4337</v>
      </c>
      <c r="Z903" s="3" t="s">
        <v>4338</v>
      </c>
      <c r="AA903">
        <v>40</v>
      </c>
      <c r="AB903" s="1" t="s">
        <v>4328</v>
      </c>
      <c r="AC903" t="s">
        <v>31</v>
      </c>
    </row>
    <row r="904" spans="1:29" x14ac:dyDescent="0.25">
      <c r="A904" s="1" t="s">
        <v>4339</v>
      </c>
      <c r="B904" t="s">
        <v>4340</v>
      </c>
      <c r="C904" t="s">
        <v>65</v>
      </c>
      <c r="D904" t="str">
        <f>HYPERLINK("http://image.bazic.com/4773050.jpg","CLICK HERE")</f>
        <v>CLICK HERE</v>
      </c>
      <c r="E904" s="6">
        <v>13.99</v>
      </c>
      <c r="F904" s="7">
        <v>9.9</v>
      </c>
      <c r="G904" s="4">
        <v>10</v>
      </c>
      <c r="I904">
        <v>18</v>
      </c>
      <c r="J904">
        <v>12</v>
      </c>
      <c r="K904">
        <v>10.5</v>
      </c>
      <c r="L904">
        <v>1.3125</v>
      </c>
      <c r="M904">
        <v>51</v>
      </c>
      <c r="S904">
        <v>11</v>
      </c>
      <c r="T904">
        <v>8.5</v>
      </c>
      <c r="U904">
        <v>2.125</v>
      </c>
      <c r="V904">
        <v>0.11498</v>
      </c>
      <c r="W904">
        <v>5.0549999999999997</v>
      </c>
      <c r="X904" s="2" t="s">
        <v>4341</v>
      </c>
      <c r="Z904" s="3" t="s">
        <v>4342</v>
      </c>
      <c r="AA904">
        <v>40</v>
      </c>
      <c r="AB904" s="1" t="s">
        <v>4328</v>
      </c>
      <c r="AC904" t="s">
        <v>31</v>
      </c>
    </row>
    <row r="905" spans="1:29" x14ac:dyDescent="0.25">
      <c r="A905" s="1" t="s">
        <v>4343</v>
      </c>
      <c r="B905" t="s">
        <v>4344</v>
      </c>
      <c r="C905" t="s">
        <v>29</v>
      </c>
      <c r="D905" t="str">
        <f>HYPERLINK("http://image.bazic.com/4881436.jpg","CLICK HERE")</f>
        <v>CLICK HERE</v>
      </c>
      <c r="E905" s="6">
        <v>4.99</v>
      </c>
      <c r="F905" s="7">
        <v>1.2</v>
      </c>
      <c r="G905" s="4">
        <v>36</v>
      </c>
      <c r="I905">
        <v>15.75</v>
      </c>
      <c r="J905">
        <v>11.25</v>
      </c>
      <c r="K905">
        <v>5</v>
      </c>
      <c r="L905">
        <v>0.51270000000000004</v>
      </c>
      <c r="M905">
        <v>10.7</v>
      </c>
      <c r="S905">
        <v>7.75</v>
      </c>
      <c r="T905">
        <v>0.25</v>
      </c>
      <c r="U905">
        <v>10.75</v>
      </c>
      <c r="V905">
        <v>1.205E-2</v>
      </c>
      <c r="W905">
        <v>0.28000000000000003</v>
      </c>
      <c r="X905" s="2" t="s">
        <v>4345</v>
      </c>
      <c r="Z905" s="3" t="s">
        <v>4346</v>
      </c>
      <c r="AA905">
        <v>99</v>
      </c>
      <c r="AB905" s="1" t="s">
        <v>198</v>
      </c>
      <c r="AC905" t="s">
        <v>31</v>
      </c>
    </row>
    <row r="906" spans="1:29" x14ac:dyDescent="0.25">
      <c r="A906" s="1" t="s">
        <v>4347</v>
      </c>
      <c r="B906" t="s">
        <v>4348</v>
      </c>
      <c r="C906" t="s">
        <v>29</v>
      </c>
      <c r="D906" t="str">
        <f>HYPERLINK("http://image.bazic.com/4881536.jpg","CLICK HERE")</f>
        <v>CLICK HERE</v>
      </c>
      <c r="E906" s="6">
        <v>4.99</v>
      </c>
      <c r="F906" s="7">
        <v>1.2</v>
      </c>
      <c r="G906" s="4">
        <v>36</v>
      </c>
      <c r="I906">
        <v>16</v>
      </c>
      <c r="J906">
        <v>11.25</v>
      </c>
      <c r="K906">
        <v>4.25</v>
      </c>
      <c r="L906">
        <v>0.44270999999999999</v>
      </c>
      <c r="M906">
        <v>10.64</v>
      </c>
      <c r="S906">
        <v>7.75</v>
      </c>
      <c r="T906">
        <v>0.25</v>
      </c>
      <c r="U906">
        <v>10.75</v>
      </c>
      <c r="V906">
        <v>1.205E-2</v>
      </c>
      <c r="W906">
        <v>0.28000000000000003</v>
      </c>
      <c r="X906" s="2" t="s">
        <v>4349</v>
      </c>
      <c r="Z906" s="3" t="s">
        <v>4350</v>
      </c>
      <c r="AA906">
        <v>99</v>
      </c>
      <c r="AB906" s="1" t="s">
        <v>198</v>
      </c>
      <c r="AC906" t="s">
        <v>31</v>
      </c>
    </row>
    <row r="907" spans="1:29" x14ac:dyDescent="0.25">
      <c r="A907" s="1" t="s">
        <v>4351</v>
      </c>
      <c r="B907" t="s">
        <v>4352</v>
      </c>
      <c r="C907" t="s">
        <v>29</v>
      </c>
      <c r="D907" t="str">
        <f>HYPERLINK("http://image.bazic.com/49175.jpg","CLICK HERE")</f>
        <v>CLICK HERE</v>
      </c>
      <c r="E907" s="6">
        <v>4.99</v>
      </c>
      <c r="F907" s="7">
        <v>1.2</v>
      </c>
      <c r="G907" s="4">
        <v>36</v>
      </c>
      <c r="I907">
        <v>16.25</v>
      </c>
      <c r="J907">
        <v>11.5</v>
      </c>
      <c r="K907">
        <v>4.25</v>
      </c>
      <c r="L907">
        <v>0.45961999999999997</v>
      </c>
      <c r="M907">
        <v>10.58</v>
      </c>
      <c r="S907">
        <v>7.75</v>
      </c>
      <c r="T907">
        <v>0.25</v>
      </c>
      <c r="U907">
        <v>10.75</v>
      </c>
      <c r="V907">
        <v>1.205E-2</v>
      </c>
      <c r="W907">
        <v>0.26</v>
      </c>
      <c r="X907" s="2" t="s">
        <v>4353</v>
      </c>
      <c r="Z907" s="3" t="s">
        <v>4354</v>
      </c>
      <c r="AA907">
        <v>100</v>
      </c>
      <c r="AB907" s="1" t="s">
        <v>198</v>
      </c>
      <c r="AC907" t="s">
        <v>31</v>
      </c>
    </row>
    <row r="908" spans="1:29" x14ac:dyDescent="0.25">
      <c r="A908" s="1" t="s">
        <v>4356</v>
      </c>
      <c r="B908" t="s">
        <v>4357</v>
      </c>
      <c r="C908" t="s">
        <v>29</v>
      </c>
      <c r="D908" t="str">
        <f>HYPERLINK("http://image.bazic.com/49923.jpg","CLICK HERE")</f>
        <v>CLICK HERE</v>
      </c>
      <c r="E908" s="6">
        <v>4.99</v>
      </c>
      <c r="F908" s="7">
        <v>1.2</v>
      </c>
      <c r="G908" s="4">
        <v>36</v>
      </c>
      <c r="I908">
        <v>16</v>
      </c>
      <c r="J908">
        <v>11.25</v>
      </c>
      <c r="K908">
        <v>4.25</v>
      </c>
      <c r="L908">
        <v>0.44270999999999999</v>
      </c>
      <c r="M908">
        <v>10.88</v>
      </c>
      <c r="S908">
        <v>7.75</v>
      </c>
      <c r="T908">
        <v>0.19</v>
      </c>
      <c r="U908">
        <v>10.75</v>
      </c>
      <c r="V908">
        <v>9.1599999999999997E-3</v>
      </c>
      <c r="W908">
        <v>0.28000000000000003</v>
      </c>
      <c r="X908" s="2" t="s">
        <v>4358</v>
      </c>
      <c r="Z908" s="3" t="s">
        <v>4359</v>
      </c>
      <c r="AA908">
        <v>100</v>
      </c>
      <c r="AB908" s="1" t="s">
        <v>198</v>
      </c>
      <c r="AC908" t="s">
        <v>31</v>
      </c>
    </row>
    <row r="909" spans="1:29" x14ac:dyDescent="0.25">
      <c r="A909" s="1" t="s">
        <v>4360</v>
      </c>
      <c r="B909" t="s">
        <v>4361</v>
      </c>
      <c r="C909" t="s">
        <v>4362</v>
      </c>
      <c r="D909" t="str">
        <f>HYPERLINK("http://image.bazic.com/5005.jpg","CLICK HERE")</f>
        <v>CLICK HERE</v>
      </c>
      <c r="E909" s="6">
        <v>2.99</v>
      </c>
      <c r="F909" s="7">
        <v>1.05</v>
      </c>
      <c r="G909" s="4">
        <v>48</v>
      </c>
      <c r="I909">
        <v>12.5</v>
      </c>
      <c r="J909">
        <v>9.5</v>
      </c>
      <c r="K909">
        <v>9.5</v>
      </c>
      <c r="L909">
        <v>0.65285000000000004</v>
      </c>
      <c r="M909">
        <v>22.72</v>
      </c>
      <c r="S909">
        <v>9</v>
      </c>
      <c r="T909">
        <v>0.315</v>
      </c>
      <c r="U909">
        <v>12</v>
      </c>
      <c r="V909">
        <v>1.9689999999999999E-2</v>
      </c>
      <c r="W909">
        <v>0.46</v>
      </c>
      <c r="X909" s="2" t="s">
        <v>4364</v>
      </c>
      <c r="Z909" s="3" t="s">
        <v>4365</v>
      </c>
      <c r="AA909">
        <v>75</v>
      </c>
      <c r="AB909" s="1" t="s">
        <v>4363</v>
      </c>
      <c r="AC909" t="s">
        <v>847</v>
      </c>
    </row>
    <row r="910" spans="1:29" x14ac:dyDescent="0.25">
      <c r="A910" s="1" t="s">
        <v>4366</v>
      </c>
      <c r="B910" t="s">
        <v>4367</v>
      </c>
      <c r="C910" t="s">
        <v>4368</v>
      </c>
      <c r="D910" t="str">
        <f>HYPERLINK("http://image.bazic.com/501.jpg","CLICK HERE")</f>
        <v>CLICK HERE</v>
      </c>
      <c r="E910" s="6">
        <v>1.99</v>
      </c>
      <c r="F910" s="7">
        <v>0.99</v>
      </c>
      <c r="G910" s="4">
        <v>72</v>
      </c>
      <c r="H910" s="5">
        <v>24</v>
      </c>
      <c r="I910">
        <v>17.5</v>
      </c>
      <c r="J910">
        <v>14.5</v>
      </c>
      <c r="K910">
        <v>6</v>
      </c>
      <c r="L910">
        <v>0.88107999999999997</v>
      </c>
      <c r="M910">
        <v>19.52</v>
      </c>
      <c r="N910" s="4">
        <v>13.75</v>
      </c>
      <c r="O910">
        <v>5.5</v>
      </c>
      <c r="P910">
        <v>5</v>
      </c>
      <c r="Q910">
        <v>0.21881999999999999</v>
      </c>
      <c r="R910" s="5">
        <v>6.14</v>
      </c>
      <c r="S910">
        <v>4.6849999999999996</v>
      </c>
      <c r="T910">
        <v>0.59099999999999997</v>
      </c>
      <c r="U910">
        <v>8.6609999999999996</v>
      </c>
      <c r="V910">
        <v>1.388E-2</v>
      </c>
      <c r="W910">
        <v>0.22</v>
      </c>
      <c r="X910" s="2" t="s">
        <v>4370</v>
      </c>
      <c r="Y910" s="1" t="s">
        <v>4371</v>
      </c>
      <c r="Z910" s="3" t="s">
        <v>4372</v>
      </c>
      <c r="AA910">
        <v>60</v>
      </c>
      <c r="AB910" s="1" t="s">
        <v>4369</v>
      </c>
      <c r="AC910" t="s">
        <v>2029</v>
      </c>
    </row>
    <row r="911" spans="1:29" x14ac:dyDescent="0.25">
      <c r="A911" s="1" t="s">
        <v>4373</v>
      </c>
      <c r="B911" t="s">
        <v>4374</v>
      </c>
      <c r="C911" t="s">
        <v>4375</v>
      </c>
      <c r="D911" t="str">
        <f>HYPERLINK("http://image.bazic.com/5010.jpg","CLICK HERE")</f>
        <v>CLICK HERE</v>
      </c>
      <c r="E911" s="6">
        <v>2.99</v>
      </c>
      <c r="F911" s="7">
        <v>1.5</v>
      </c>
      <c r="G911" s="4">
        <v>50</v>
      </c>
      <c r="I911">
        <v>24</v>
      </c>
      <c r="J911">
        <v>18</v>
      </c>
      <c r="K911">
        <v>16</v>
      </c>
      <c r="L911">
        <v>4</v>
      </c>
      <c r="M911">
        <v>8.3000000000000007</v>
      </c>
      <c r="S911">
        <v>8.0709999999999997</v>
      </c>
      <c r="T911">
        <v>1.181</v>
      </c>
      <c r="U911">
        <v>14.252000000000001</v>
      </c>
      <c r="V911">
        <v>7.8619999999999995E-2</v>
      </c>
      <c r="W911">
        <v>0.125</v>
      </c>
      <c r="X911" s="2" t="s">
        <v>4377</v>
      </c>
      <c r="Z911" s="3" t="s">
        <v>4378</v>
      </c>
      <c r="AA911">
        <v>24</v>
      </c>
      <c r="AB911" s="1" t="s">
        <v>4376</v>
      </c>
      <c r="AC911" t="s">
        <v>31</v>
      </c>
    </row>
    <row r="912" spans="1:29" x14ac:dyDescent="0.25">
      <c r="A912" s="1" t="s">
        <v>4379</v>
      </c>
      <c r="B912" t="s">
        <v>4380</v>
      </c>
      <c r="C912" t="s">
        <v>4375</v>
      </c>
      <c r="D912" t="str">
        <f>HYPERLINK("http://image.bazic.com/5011.jpg","CLICK HERE")</f>
        <v>CLICK HERE</v>
      </c>
      <c r="E912" s="6">
        <v>2.99</v>
      </c>
      <c r="F912" s="7">
        <v>1.5</v>
      </c>
      <c r="G912" s="4">
        <v>50</v>
      </c>
      <c r="I912">
        <v>23.5</v>
      </c>
      <c r="J912">
        <v>18</v>
      </c>
      <c r="K912">
        <v>16</v>
      </c>
      <c r="L912">
        <v>3.9166699999999999</v>
      </c>
      <c r="M912">
        <v>8.6199999999999992</v>
      </c>
      <c r="S912">
        <v>7.8739999999999997</v>
      </c>
      <c r="T912">
        <v>1.181</v>
      </c>
      <c r="U912">
        <v>13.385999999999999</v>
      </c>
      <c r="V912">
        <v>7.2040000000000007E-2</v>
      </c>
      <c r="W912">
        <v>0.125</v>
      </c>
      <c r="X912" s="2" t="s">
        <v>4381</v>
      </c>
      <c r="Z912" s="3" t="s">
        <v>4382</v>
      </c>
      <c r="AA912">
        <v>24</v>
      </c>
      <c r="AB912" s="1" t="s">
        <v>4376</v>
      </c>
      <c r="AC912" t="s">
        <v>31</v>
      </c>
    </row>
    <row r="913" spans="1:29" x14ac:dyDescent="0.25">
      <c r="A913" s="1" t="s">
        <v>4383</v>
      </c>
      <c r="B913" t="s">
        <v>4384</v>
      </c>
      <c r="C913" t="s">
        <v>4375</v>
      </c>
      <c r="D913" t="str">
        <f>HYPERLINK("http://image.bazic.com/5012.jpg","CLICK HERE")</f>
        <v>CLICK HERE</v>
      </c>
      <c r="E913" s="6">
        <v>2.99</v>
      </c>
      <c r="F913" s="7">
        <v>1.5</v>
      </c>
      <c r="G913" s="4">
        <v>50</v>
      </c>
      <c r="I913">
        <v>24</v>
      </c>
      <c r="J913">
        <v>18</v>
      </c>
      <c r="K913">
        <v>16</v>
      </c>
      <c r="L913">
        <v>4</v>
      </c>
      <c r="M913">
        <v>8.52</v>
      </c>
      <c r="S913">
        <v>7.8739999999999997</v>
      </c>
      <c r="T913">
        <v>1.1575</v>
      </c>
      <c r="U913">
        <v>13.78</v>
      </c>
      <c r="V913">
        <v>7.2679999999999995E-2</v>
      </c>
      <c r="W913">
        <v>0.125</v>
      </c>
      <c r="X913" s="2" t="s">
        <v>4385</v>
      </c>
      <c r="Z913" s="3" t="s">
        <v>4386</v>
      </c>
      <c r="AA913">
        <v>24</v>
      </c>
      <c r="AB913" s="1" t="s">
        <v>4376</v>
      </c>
      <c r="AC913" t="s">
        <v>31</v>
      </c>
    </row>
    <row r="914" spans="1:29" x14ac:dyDescent="0.25">
      <c r="A914" s="1" t="s">
        <v>4387</v>
      </c>
      <c r="B914" t="s">
        <v>4388</v>
      </c>
      <c r="C914" t="s">
        <v>4375</v>
      </c>
      <c r="D914" t="str">
        <f>HYPERLINK("http://image.bazic.com/5013.jpg","CLICK HERE")</f>
        <v>CLICK HERE</v>
      </c>
      <c r="E914" s="6">
        <v>2.99</v>
      </c>
      <c r="F914" s="7">
        <v>1.5</v>
      </c>
      <c r="G914" s="4">
        <v>50</v>
      </c>
      <c r="I914">
        <v>23.75</v>
      </c>
      <c r="J914">
        <v>18</v>
      </c>
      <c r="K914">
        <v>16</v>
      </c>
      <c r="L914">
        <v>3.9583300000000001</v>
      </c>
      <c r="M914">
        <v>8.1199999999999992</v>
      </c>
      <c r="S914">
        <v>7.8739999999999997</v>
      </c>
      <c r="T914">
        <v>1.181</v>
      </c>
      <c r="U914">
        <v>14.961</v>
      </c>
      <c r="V914">
        <v>8.0509999999999998E-2</v>
      </c>
      <c r="W914">
        <v>0.125</v>
      </c>
      <c r="X914" s="2" t="s">
        <v>4389</v>
      </c>
      <c r="Z914" s="3" t="s">
        <v>4390</v>
      </c>
      <c r="AA914">
        <v>24</v>
      </c>
      <c r="AB914" s="1" t="s">
        <v>4376</v>
      </c>
      <c r="AC914" t="s">
        <v>31</v>
      </c>
    </row>
    <row r="915" spans="1:29" x14ac:dyDescent="0.25">
      <c r="A915" s="1" t="s">
        <v>4391</v>
      </c>
      <c r="B915" t="s">
        <v>4392</v>
      </c>
      <c r="C915" t="s">
        <v>4375</v>
      </c>
      <c r="D915" t="str">
        <f>HYPERLINK("http://image.bazic.com/5014.jpg","CLICK HERE")</f>
        <v>CLICK HERE</v>
      </c>
      <c r="E915" s="6">
        <v>2.99</v>
      </c>
      <c r="F915" s="7">
        <v>1.5</v>
      </c>
      <c r="G915" s="4">
        <v>45</v>
      </c>
      <c r="I915">
        <v>24</v>
      </c>
      <c r="J915">
        <v>18.25</v>
      </c>
      <c r="K915">
        <v>16</v>
      </c>
      <c r="L915">
        <v>4.0555500000000002</v>
      </c>
      <c r="M915">
        <v>7.64</v>
      </c>
      <c r="S915">
        <v>7.8739999999999997</v>
      </c>
      <c r="T915">
        <v>1.181</v>
      </c>
      <c r="U915">
        <v>14.173</v>
      </c>
      <c r="V915">
        <v>7.6270000000000004E-2</v>
      </c>
      <c r="W915">
        <v>0.125</v>
      </c>
      <c r="X915" s="2" t="s">
        <v>4393</v>
      </c>
      <c r="Z915" s="3" t="s">
        <v>4394</v>
      </c>
      <c r="AA915">
        <v>24</v>
      </c>
      <c r="AB915" s="1" t="s">
        <v>4376</v>
      </c>
      <c r="AC915" t="s">
        <v>31</v>
      </c>
    </row>
    <row r="916" spans="1:29" x14ac:dyDescent="0.25">
      <c r="A916" s="1" t="s">
        <v>4395</v>
      </c>
      <c r="B916" t="s">
        <v>4396</v>
      </c>
      <c r="C916" t="s">
        <v>4397</v>
      </c>
      <c r="D916" t="str">
        <f>HYPERLINK("http://image.bazic.com/5015.jpg","CLICK HERE")</f>
        <v>CLICK HERE</v>
      </c>
      <c r="E916" s="6">
        <v>1.99</v>
      </c>
      <c r="F916" s="7">
        <v>0.55000000000000004</v>
      </c>
      <c r="G916" s="4">
        <v>100</v>
      </c>
      <c r="I916">
        <v>28.5</v>
      </c>
      <c r="J916">
        <v>22.25</v>
      </c>
      <c r="K916">
        <v>1.5</v>
      </c>
      <c r="L916">
        <v>0.55045999999999995</v>
      </c>
      <c r="M916">
        <v>23.8</v>
      </c>
      <c r="S916">
        <v>28</v>
      </c>
      <c r="T916">
        <v>1E-3</v>
      </c>
      <c r="U916">
        <v>22</v>
      </c>
      <c r="V916">
        <v>3.6000000000000002E-4</v>
      </c>
      <c r="W916">
        <v>0.18124999999999999</v>
      </c>
      <c r="X916" s="2" t="s">
        <v>4399</v>
      </c>
      <c r="Z916" s="3" t="s">
        <v>4400</v>
      </c>
      <c r="AA916">
        <v>60</v>
      </c>
      <c r="AB916" s="1" t="s">
        <v>4398</v>
      </c>
      <c r="AC916" t="s">
        <v>2029</v>
      </c>
    </row>
    <row r="917" spans="1:29" x14ac:dyDescent="0.25">
      <c r="A917" s="1" t="s">
        <v>4401</v>
      </c>
      <c r="B917" t="s">
        <v>4402</v>
      </c>
      <c r="C917" t="s">
        <v>4397</v>
      </c>
      <c r="D917" t="str">
        <f>HYPERLINK("http://image.bazic.com/5016.jpg","CLICK HERE")</f>
        <v>CLICK HERE</v>
      </c>
      <c r="E917" s="6">
        <v>1.99</v>
      </c>
      <c r="F917" s="7">
        <v>0.59</v>
      </c>
      <c r="G917" s="4">
        <v>25</v>
      </c>
      <c r="I917">
        <v>28.5</v>
      </c>
      <c r="J917">
        <v>22.5</v>
      </c>
      <c r="K917">
        <v>0.5</v>
      </c>
      <c r="L917">
        <v>0.18554999999999999</v>
      </c>
      <c r="M917">
        <v>4.74</v>
      </c>
      <c r="S917">
        <v>28</v>
      </c>
      <c r="T917">
        <v>1E-3</v>
      </c>
      <c r="U917">
        <v>22</v>
      </c>
      <c r="V917">
        <v>3.6000000000000002E-4</v>
      </c>
      <c r="W917">
        <v>0.18124999999999999</v>
      </c>
      <c r="X917" s="2" t="s">
        <v>4403</v>
      </c>
      <c r="Z917" s="3" t="s">
        <v>4404</v>
      </c>
      <c r="AA917">
        <v>130</v>
      </c>
      <c r="AB917" s="1" t="s">
        <v>4398</v>
      </c>
      <c r="AC917" t="s">
        <v>2029</v>
      </c>
    </row>
    <row r="918" spans="1:29" x14ac:dyDescent="0.25">
      <c r="A918" s="1" t="s">
        <v>4405</v>
      </c>
      <c r="B918" t="s">
        <v>4406</v>
      </c>
      <c r="C918" t="s">
        <v>4397</v>
      </c>
      <c r="D918" t="str">
        <f>HYPERLINK("http://image.bazic.com/5017.jpg","CLICK HERE")</f>
        <v>CLICK HERE</v>
      </c>
      <c r="E918" s="6">
        <v>1.99</v>
      </c>
      <c r="F918" s="7">
        <v>0.59</v>
      </c>
      <c r="G918" s="4">
        <v>25</v>
      </c>
      <c r="I918">
        <v>28.25</v>
      </c>
      <c r="J918">
        <v>22.5</v>
      </c>
      <c r="K918">
        <v>0.5</v>
      </c>
      <c r="L918">
        <v>0.18392</v>
      </c>
      <c r="M918">
        <v>4.74</v>
      </c>
      <c r="S918">
        <v>28</v>
      </c>
      <c r="T918">
        <v>1E-3</v>
      </c>
      <c r="U918">
        <v>22</v>
      </c>
      <c r="V918">
        <v>3.6000000000000002E-4</v>
      </c>
      <c r="W918">
        <v>0.18124999999999999</v>
      </c>
      <c r="X918" s="2" t="s">
        <v>4407</v>
      </c>
      <c r="Z918" s="3" t="s">
        <v>4408</v>
      </c>
      <c r="AA918">
        <v>130</v>
      </c>
      <c r="AB918" s="1" t="s">
        <v>4398</v>
      </c>
      <c r="AC918" t="s">
        <v>2029</v>
      </c>
    </row>
    <row r="919" spans="1:29" x14ac:dyDescent="0.25">
      <c r="A919" s="1" t="s">
        <v>4409</v>
      </c>
      <c r="B919" t="s">
        <v>4410</v>
      </c>
      <c r="C919" t="s">
        <v>4397</v>
      </c>
      <c r="D919" t="str">
        <f>HYPERLINK("http://image.bazic.com/5018.jpg","CLICK HERE")</f>
        <v>CLICK HERE</v>
      </c>
      <c r="E919" s="6">
        <v>1.99</v>
      </c>
      <c r="F919" s="7">
        <v>0.59</v>
      </c>
      <c r="G919" s="4">
        <v>25</v>
      </c>
      <c r="I919">
        <v>28.5</v>
      </c>
      <c r="J919">
        <v>22.5</v>
      </c>
      <c r="K919">
        <v>0.5</v>
      </c>
      <c r="L919">
        <v>0.18554999999999999</v>
      </c>
      <c r="M919">
        <v>4.84</v>
      </c>
      <c r="S919">
        <v>28</v>
      </c>
      <c r="T919">
        <v>1E-3</v>
      </c>
      <c r="U919">
        <v>22</v>
      </c>
      <c r="V919">
        <v>3.6000000000000002E-4</v>
      </c>
      <c r="W919">
        <v>0.18124999999999999</v>
      </c>
      <c r="X919" s="2" t="s">
        <v>4411</v>
      </c>
      <c r="Z919" s="3" t="s">
        <v>4412</v>
      </c>
      <c r="AA919">
        <v>130</v>
      </c>
      <c r="AB919" s="1" t="s">
        <v>4398</v>
      </c>
      <c r="AC919" t="s">
        <v>2029</v>
      </c>
    </row>
    <row r="920" spans="1:29" x14ac:dyDescent="0.25">
      <c r="A920" s="1" t="s">
        <v>4413</v>
      </c>
      <c r="B920" t="s">
        <v>4414</v>
      </c>
      <c r="C920" t="s">
        <v>4397</v>
      </c>
      <c r="D920" t="str">
        <f>HYPERLINK("http://image.bazic.com/5019.jpg","CLICK HERE")</f>
        <v>CLICK HERE</v>
      </c>
      <c r="E920" s="6">
        <v>1.99</v>
      </c>
      <c r="F920" s="7">
        <v>0.59</v>
      </c>
      <c r="G920" s="4">
        <v>25</v>
      </c>
      <c r="I920">
        <v>28.25</v>
      </c>
      <c r="J920">
        <v>22.5</v>
      </c>
      <c r="K920">
        <v>0.5</v>
      </c>
      <c r="L920">
        <v>0.18392</v>
      </c>
      <c r="M920">
        <v>4.9000000000000004</v>
      </c>
      <c r="S920">
        <v>28</v>
      </c>
      <c r="T920">
        <v>1E-3</v>
      </c>
      <c r="U920">
        <v>22</v>
      </c>
      <c r="V920">
        <v>3.6000000000000002E-4</v>
      </c>
      <c r="W920">
        <v>0.18124999999999999</v>
      </c>
      <c r="X920" s="2" t="s">
        <v>4415</v>
      </c>
      <c r="Z920" s="3" t="s">
        <v>4416</v>
      </c>
      <c r="AA920">
        <v>130</v>
      </c>
      <c r="AB920" s="1" t="s">
        <v>4398</v>
      </c>
      <c r="AC920" t="s">
        <v>2029</v>
      </c>
    </row>
    <row r="921" spans="1:29" x14ac:dyDescent="0.25">
      <c r="A921" s="1" t="s">
        <v>4417</v>
      </c>
      <c r="B921" t="s">
        <v>4418</v>
      </c>
      <c r="C921" t="s">
        <v>4397</v>
      </c>
      <c r="D921" t="str">
        <f>HYPERLINK("http://image.bazic.com/5020.jpg","CLICK HERE")</f>
        <v>CLICK HERE</v>
      </c>
      <c r="E921" s="6">
        <v>1.99</v>
      </c>
      <c r="F921" s="7">
        <v>0.59</v>
      </c>
      <c r="G921" s="4">
        <v>25</v>
      </c>
      <c r="I921">
        <v>28.25</v>
      </c>
      <c r="J921">
        <v>22.5</v>
      </c>
      <c r="K921">
        <v>0.5</v>
      </c>
      <c r="L921">
        <v>0.18392</v>
      </c>
      <c r="M921">
        <v>4.72</v>
      </c>
      <c r="S921">
        <v>28</v>
      </c>
      <c r="T921">
        <v>1E-3</v>
      </c>
      <c r="U921">
        <v>22</v>
      </c>
      <c r="V921">
        <v>3.6000000000000002E-4</v>
      </c>
      <c r="W921">
        <v>0.18124999999999999</v>
      </c>
      <c r="X921" s="2" t="s">
        <v>4420</v>
      </c>
      <c r="Z921" s="3" t="s">
        <v>4421</v>
      </c>
      <c r="AA921">
        <v>130</v>
      </c>
      <c r="AB921" s="1" t="s">
        <v>4419</v>
      </c>
      <c r="AC921" t="s">
        <v>2029</v>
      </c>
    </row>
    <row r="922" spans="1:29" x14ac:dyDescent="0.25">
      <c r="A922" s="1" t="s">
        <v>4422</v>
      </c>
      <c r="B922" t="s">
        <v>4423</v>
      </c>
      <c r="C922" t="s">
        <v>4397</v>
      </c>
      <c r="D922" t="str">
        <f>HYPERLINK("http://image.bazic.com/5021.jpg","CLICK HERE")</f>
        <v>CLICK HERE</v>
      </c>
      <c r="E922" s="6">
        <v>1.99</v>
      </c>
      <c r="F922" s="7">
        <v>0.59</v>
      </c>
      <c r="G922" s="4">
        <v>25</v>
      </c>
      <c r="I922">
        <v>28.25</v>
      </c>
      <c r="J922">
        <v>22.5</v>
      </c>
      <c r="K922">
        <v>0.5</v>
      </c>
      <c r="L922">
        <v>0.18392</v>
      </c>
      <c r="M922">
        <v>5</v>
      </c>
      <c r="S922">
        <v>28</v>
      </c>
      <c r="T922">
        <v>1E-3</v>
      </c>
      <c r="U922">
        <v>22</v>
      </c>
      <c r="V922">
        <v>3.6000000000000002E-4</v>
      </c>
      <c r="W922">
        <v>0.18124999999999999</v>
      </c>
      <c r="X922" s="2" t="s">
        <v>4424</v>
      </c>
      <c r="Z922" s="3" t="s">
        <v>4425</v>
      </c>
      <c r="AA922">
        <v>130</v>
      </c>
      <c r="AB922" s="1" t="s">
        <v>4419</v>
      </c>
      <c r="AC922" t="s">
        <v>2029</v>
      </c>
    </row>
    <row r="923" spans="1:29" x14ac:dyDescent="0.25">
      <c r="A923" s="1" t="s">
        <v>4426</v>
      </c>
      <c r="B923" t="s">
        <v>4427</v>
      </c>
      <c r="C923" t="s">
        <v>4397</v>
      </c>
      <c r="D923" t="str">
        <f>HYPERLINK("http://image.bazic.com/5022.jpg","CLICK HERE")</f>
        <v>CLICK HERE</v>
      </c>
      <c r="E923" s="6">
        <v>1.99</v>
      </c>
      <c r="F923" s="7">
        <v>0.59</v>
      </c>
      <c r="G923" s="4">
        <v>25</v>
      </c>
      <c r="I923">
        <v>28.25</v>
      </c>
      <c r="J923">
        <v>22.5</v>
      </c>
      <c r="K923">
        <v>0.5</v>
      </c>
      <c r="L923">
        <v>0.18392</v>
      </c>
      <c r="M923">
        <v>4.8600000000000003</v>
      </c>
      <c r="S923">
        <v>28</v>
      </c>
      <c r="T923">
        <v>1E-3</v>
      </c>
      <c r="U923">
        <v>22</v>
      </c>
      <c r="V923">
        <v>3.6000000000000002E-4</v>
      </c>
      <c r="W923">
        <v>0.18124999999999999</v>
      </c>
      <c r="X923" s="2" t="s">
        <v>4428</v>
      </c>
      <c r="Z923" s="3" t="s">
        <v>4429</v>
      </c>
      <c r="AA923">
        <v>130</v>
      </c>
      <c r="AB923" s="1" t="s">
        <v>4419</v>
      </c>
      <c r="AC923" t="s">
        <v>2029</v>
      </c>
    </row>
    <row r="924" spans="1:29" x14ac:dyDescent="0.25">
      <c r="A924" s="1" t="s">
        <v>4430</v>
      </c>
      <c r="B924" t="s">
        <v>4431</v>
      </c>
      <c r="C924" t="s">
        <v>4397</v>
      </c>
      <c r="D924" t="str">
        <f>HYPERLINK("http://image.bazic.com/5023.jpg","CLICK HERE")</f>
        <v>CLICK HERE</v>
      </c>
      <c r="E924" s="6">
        <v>1.99</v>
      </c>
      <c r="F924" s="7">
        <v>0.59</v>
      </c>
      <c r="G924" s="4">
        <v>25</v>
      </c>
      <c r="I924">
        <v>28.25</v>
      </c>
      <c r="J924">
        <v>22.5</v>
      </c>
      <c r="K924">
        <v>0.5</v>
      </c>
      <c r="L924">
        <v>0.18392</v>
      </c>
      <c r="M924">
        <v>4.72</v>
      </c>
      <c r="S924">
        <v>28</v>
      </c>
      <c r="T924">
        <v>1E-3</v>
      </c>
      <c r="U924">
        <v>22</v>
      </c>
      <c r="V924">
        <v>3.6000000000000002E-4</v>
      </c>
      <c r="W924">
        <v>0.18124999999999999</v>
      </c>
      <c r="X924" s="2" t="s">
        <v>4432</v>
      </c>
      <c r="Z924" s="3" t="s">
        <v>4433</v>
      </c>
      <c r="AA924">
        <v>130</v>
      </c>
      <c r="AB924" s="1" t="s">
        <v>4419</v>
      </c>
      <c r="AC924" t="s">
        <v>2029</v>
      </c>
    </row>
    <row r="925" spans="1:29" x14ac:dyDescent="0.25">
      <c r="A925" s="1" t="s">
        <v>4434</v>
      </c>
      <c r="B925" t="s">
        <v>4435</v>
      </c>
      <c r="C925" t="s">
        <v>4397</v>
      </c>
      <c r="D925" t="str">
        <f>HYPERLINK("http://image.bazic.com/5024.jpg","CLICK HERE")</f>
        <v>CLICK HERE</v>
      </c>
      <c r="E925" s="6">
        <v>1.99</v>
      </c>
      <c r="F925" s="7">
        <v>0.59</v>
      </c>
      <c r="G925" s="4">
        <v>25</v>
      </c>
      <c r="I925">
        <v>28.25</v>
      </c>
      <c r="J925">
        <v>22.5</v>
      </c>
      <c r="K925">
        <v>0.5</v>
      </c>
      <c r="L925">
        <v>0.18392</v>
      </c>
      <c r="M925">
        <v>4.68</v>
      </c>
      <c r="S925">
        <v>28</v>
      </c>
      <c r="T925">
        <v>1E-3</v>
      </c>
      <c r="U925">
        <v>22</v>
      </c>
      <c r="V925">
        <v>3.6000000000000002E-4</v>
      </c>
      <c r="W925">
        <v>0.18124999999999999</v>
      </c>
      <c r="X925" s="2" t="s">
        <v>4436</v>
      </c>
      <c r="Z925" s="3" t="s">
        <v>4437</v>
      </c>
      <c r="AA925">
        <v>130</v>
      </c>
      <c r="AB925" s="1" t="s">
        <v>4419</v>
      </c>
      <c r="AC925" t="s">
        <v>2029</v>
      </c>
    </row>
    <row r="926" spans="1:29" x14ac:dyDescent="0.25">
      <c r="A926" s="1" t="s">
        <v>4438</v>
      </c>
      <c r="B926" t="s">
        <v>4439</v>
      </c>
      <c r="C926" t="s">
        <v>4397</v>
      </c>
      <c r="D926" t="str">
        <f>HYPERLINK("http://image.bazic.com/5025.jpg","CLICK HERE")</f>
        <v>CLICK HERE</v>
      </c>
      <c r="E926" s="6">
        <v>1.99</v>
      </c>
      <c r="F926" s="7">
        <v>0.59</v>
      </c>
      <c r="G926" s="4">
        <v>25</v>
      </c>
      <c r="I926">
        <v>28.25</v>
      </c>
      <c r="J926">
        <v>22.5</v>
      </c>
      <c r="K926">
        <v>0.5</v>
      </c>
      <c r="L926">
        <v>0.18392</v>
      </c>
      <c r="M926">
        <v>4.78</v>
      </c>
      <c r="S926">
        <v>28</v>
      </c>
      <c r="T926">
        <v>1E-3</v>
      </c>
      <c r="U926">
        <v>22</v>
      </c>
      <c r="V926">
        <v>3.6000000000000002E-4</v>
      </c>
      <c r="W926">
        <v>0.18124999999999999</v>
      </c>
      <c r="X926" s="2" t="s">
        <v>4440</v>
      </c>
      <c r="Z926" s="3" t="s">
        <v>4441</v>
      </c>
      <c r="AA926">
        <v>130</v>
      </c>
      <c r="AB926" s="1" t="s">
        <v>4419</v>
      </c>
      <c r="AC926" t="s">
        <v>2029</v>
      </c>
    </row>
    <row r="927" spans="1:29" x14ac:dyDescent="0.25">
      <c r="A927" s="1" t="s">
        <v>4442</v>
      </c>
      <c r="B927" t="s">
        <v>4443</v>
      </c>
      <c r="C927" t="s">
        <v>4397</v>
      </c>
      <c r="D927" t="str">
        <f>HYPERLINK("http://image.bazic.com/5026.jpg","CLICK HERE")</f>
        <v>CLICK HERE</v>
      </c>
      <c r="E927" s="6">
        <v>1.99</v>
      </c>
      <c r="F927" s="7">
        <v>0.59</v>
      </c>
      <c r="G927" s="4">
        <v>25</v>
      </c>
      <c r="I927">
        <v>28.5</v>
      </c>
      <c r="J927">
        <v>22.5</v>
      </c>
      <c r="K927">
        <v>0.8</v>
      </c>
      <c r="L927">
        <v>0.29687999999999998</v>
      </c>
      <c r="M927">
        <v>5.68</v>
      </c>
      <c r="S927">
        <v>28</v>
      </c>
      <c r="T927">
        <v>1E-3</v>
      </c>
      <c r="U927">
        <v>22</v>
      </c>
      <c r="V927">
        <v>3.6000000000000002E-4</v>
      </c>
      <c r="W927">
        <v>0.18124999999999999</v>
      </c>
      <c r="X927" s="2" t="s">
        <v>4444</v>
      </c>
      <c r="Z927" s="3" t="s">
        <v>4445</v>
      </c>
      <c r="AA927">
        <v>130</v>
      </c>
      <c r="AB927" s="1" t="s">
        <v>4419</v>
      </c>
      <c r="AC927" t="s">
        <v>2029</v>
      </c>
    </row>
    <row r="928" spans="1:29" x14ac:dyDescent="0.25">
      <c r="A928" s="1" t="s">
        <v>4446</v>
      </c>
      <c r="B928" t="s">
        <v>4447</v>
      </c>
      <c r="C928" t="s">
        <v>4397</v>
      </c>
      <c r="D928" t="str">
        <f>HYPERLINK("http://image.bazic.com/5027.jpg","CLICK HERE")</f>
        <v>CLICK HERE</v>
      </c>
      <c r="E928" s="6">
        <v>2.99</v>
      </c>
      <c r="F928" s="7">
        <v>1.05</v>
      </c>
      <c r="G928" s="4">
        <v>48</v>
      </c>
      <c r="I928">
        <v>14.75</v>
      </c>
      <c r="J928">
        <v>11.5</v>
      </c>
      <c r="K928">
        <v>3.5</v>
      </c>
      <c r="L928">
        <v>0.34356999999999999</v>
      </c>
      <c r="M928">
        <v>11.16</v>
      </c>
      <c r="S928">
        <v>11</v>
      </c>
      <c r="T928">
        <v>7.9000000000000008E-3</v>
      </c>
      <c r="U928">
        <v>14</v>
      </c>
      <c r="V928">
        <v>6.9999999999999999E-4</v>
      </c>
      <c r="W928">
        <v>0.22</v>
      </c>
      <c r="X928" s="2" t="s">
        <v>4448</v>
      </c>
      <c r="Z928" s="3" t="s">
        <v>4449</v>
      </c>
      <c r="AA928">
        <v>100</v>
      </c>
      <c r="AB928" s="1" t="s">
        <v>4398</v>
      </c>
      <c r="AC928" t="s">
        <v>2029</v>
      </c>
    </row>
    <row r="929" spans="1:29" x14ac:dyDescent="0.25">
      <c r="A929" s="1" t="s">
        <v>4450</v>
      </c>
      <c r="B929" t="s">
        <v>4451</v>
      </c>
      <c r="C929" t="s">
        <v>4397</v>
      </c>
      <c r="D929" t="str">
        <f>HYPERLINK("http://image.bazic.com/5028.jpg","CLICK HERE")</f>
        <v>CLICK HERE</v>
      </c>
      <c r="E929" s="6">
        <v>1.99</v>
      </c>
      <c r="F929" s="7">
        <v>0.75</v>
      </c>
      <c r="G929" s="4">
        <v>25</v>
      </c>
      <c r="I929">
        <v>28.5</v>
      </c>
      <c r="J929">
        <v>22.5</v>
      </c>
      <c r="K929">
        <v>0.5</v>
      </c>
      <c r="L929">
        <v>0.18554999999999999</v>
      </c>
      <c r="M929">
        <v>4.84</v>
      </c>
      <c r="S929">
        <v>28</v>
      </c>
      <c r="T929">
        <v>1E-3</v>
      </c>
      <c r="U929">
        <v>22</v>
      </c>
      <c r="V929">
        <v>3.6000000000000002E-4</v>
      </c>
      <c r="W929">
        <v>0.18124999999999999</v>
      </c>
      <c r="X929" s="2" t="s">
        <v>4452</v>
      </c>
      <c r="Z929" s="3" t="s">
        <v>4453</v>
      </c>
      <c r="AA929">
        <v>130</v>
      </c>
      <c r="AB929" s="1" t="s">
        <v>4398</v>
      </c>
      <c r="AC929" t="s">
        <v>2029</v>
      </c>
    </row>
    <row r="930" spans="1:29" x14ac:dyDescent="0.25">
      <c r="A930" s="1" t="s">
        <v>4454</v>
      </c>
      <c r="B930" t="s">
        <v>4455</v>
      </c>
      <c r="C930" t="s">
        <v>4397</v>
      </c>
      <c r="D930" t="str">
        <f>HYPERLINK("http://image.bazic.com/5029.jpg","CLICK HERE")</f>
        <v>CLICK HERE</v>
      </c>
      <c r="E930" s="6">
        <v>1.99</v>
      </c>
      <c r="F930" s="7">
        <v>0.75</v>
      </c>
      <c r="G930" s="4">
        <v>25</v>
      </c>
      <c r="I930">
        <v>28.5</v>
      </c>
      <c r="J930">
        <v>22.5</v>
      </c>
      <c r="K930">
        <v>0.5</v>
      </c>
      <c r="L930">
        <v>0.18554999999999999</v>
      </c>
      <c r="M930">
        <v>4.9400000000000004</v>
      </c>
      <c r="S930">
        <v>28</v>
      </c>
      <c r="T930">
        <v>1E-3</v>
      </c>
      <c r="U930">
        <v>22</v>
      </c>
      <c r="V930">
        <v>3.6000000000000002E-4</v>
      </c>
      <c r="W930">
        <v>0.18124999999999999</v>
      </c>
      <c r="X930" s="2" t="s">
        <v>4456</v>
      </c>
      <c r="Z930" s="3" t="s">
        <v>4457</v>
      </c>
      <c r="AA930">
        <v>130</v>
      </c>
      <c r="AB930" s="1" t="s">
        <v>4398</v>
      </c>
      <c r="AC930" t="s">
        <v>2029</v>
      </c>
    </row>
    <row r="931" spans="1:29" x14ac:dyDescent="0.25">
      <c r="A931" s="1" t="s">
        <v>4458</v>
      </c>
      <c r="B931" t="s">
        <v>4459</v>
      </c>
      <c r="C931" t="s">
        <v>4368</v>
      </c>
      <c r="D931" t="str">
        <f>HYPERLINK("http://image.bazic.com/503.jpg","CLICK HERE")</f>
        <v>CLICK HERE</v>
      </c>
      <c r="E931" s="6">
        <v>2.99</v>
      </c>
      <c r="F931" s="7">
        <v>1.05</v>
      </c>
      <c r="G931" s="4">
        <v>72</v>
      </c>
      <c r="H931" s="5">
        <v>24</v>
      </c>
      <c r="I931">
        <v>13.75</v>
      </c>
      <c r="J931">
        <v>7.75</v>
      </c>
      <c r="K931">
        <v>14.25</v>
      </c>
      <c r="L931">
        <v>0.87877000000000005</v>
      </c>
      <c r="M931">
        <v>23.96</v>
      </c>
      <c r="N931" s="4">
        <v>13.5</v>
      </c>
      <c r="O931">
        <v>7.5</v>
      </c>
      <c r="P931">
        <v>4.75</v>
      </c>
      <c r="Q931">
        <v>0.27832000000000001</v>
      </c>
      <c r="R931" s="5">
        <v>7.74</v>
      </c>
      <c r="S931">
        <v>3.5</v>
      </c>
      <c r="T931">
        <v>0.625</v>
      </c>
      <c r="U931">
        <v>7.6379999999999999</v>
      </c>
      <c r="V931">
        <v>9.6699999999999998E-3</v>
      </c>
      <c r="W931">
        <v>0.39</v>
      </c>
      <c r="X931" s="2" t="s">
        <v>4460</v>
      </c>
      <c r="Y931" s="1" t="s">
        <v>4461</v>
      </c>
      <c r="Z931" s="3" t="s">
        <v>4462</v>
      </c>
      <c r="AA931">
        <v>60</v>
      </c>
      <c r="AB931" s="1" t="s">
        <v>4369</v>
      </c>
      <c r="AC931" t="s">
        <v>2029</v>
      </c>
    </row>
    <row r="932" spans="1:29" x14ac:dyDescent="0.25">
      <c r="A932" s="1" t="s">
        <v>4463</v>
      </c>
      <c r="B932" t="s">
        <v>4464</v>
      </c>
      <c r="C932" t="s">
        <v>4397</v>
      </c>
      <c r="D932" t="str">
        <f>HYPERLINK("http://image.bazic.com/5030.jpg","CLICK HERE")</f>
        <v>CLICK HERE</v>
      </c>
      <c r="E932" s="6">
        <v>1.99</v>
      </c>
      <c r="F932" s="7">
        <v>0.75</v>
      </c>
      <c r="G932" s="4">
        <v>25</v>
      </c>
      <c r="I932">
        <v>28.25</v>
      </c>
      <c r="J932">
        <v>22.5</v>
      </c>
      <c r="K932">
        <v>0.5</v>
      </c>
      <c r="L932">
        <v>0.18392</v>
      </c>
      <c r="M932">
        <v>4.7</v>
      </c>
      <c r="S932">
        <v>28</v>
      </c>
      <c r="T932">
        <v>1E-3</v>
      </c>
      <c r="U932">
        <v>22</v>
      </c>
      <c r="V932">
        <v>3.6000000000000002E-4</v>
      </c>
      <c r="W932">
        <v>0.18124999999999999</v>
      </c>
      <c r="X932" s="2" t="s">
        <v>4465</v>
      </c>
      <c r="Z932" s="3" t="s">
        <v>4466</v>
      </c>
      <c r="AA932">
        <v>130</v>
      </c>
      <c r="AB932" s="1" t="s">
        <v>4398</v>
      </c>
      <c r="AC932" t="s">
        <v>2029</v>
      </c>
    </row>
    <row r="933" spans="1:29" x14ac:dyDescent="0.25">
      <c r="A933" s="1" t="s">
        <v>4467</v>
      </c>
      <c r="B933" t="s">
        <v>4468</v>
      </c>
      <c r="C933" t="s">
        <v>4397</v>
      </c>
      <c r="D933" t="str">
        <f>HYPERLINK("http://image.bazic.com/5031.jpg","CLICK HERE")</f>
        <v>CLICK HERE</v>
      </c>
      <c r="E933" s="6">
        <v>1.99</v>
      </c>
      <c r="F933" s="7">
        <v>0.75</v>
      </c>
      <c r="G933" s="4">
        <v>25</v>
      </c>
      <c r="I933">
        <v>28.25</v>
      </c>
      <c r="J933">
        <v>22.5</v>
      </c>
      <c r="K933">
        <v>0.5</v>
      </c>
      <c r="L933">
        <v>0.18392</v>
      </c>
      <c r="M933">
        <v>4.78</v>
      </c>
      <c r="S933">
        <v>28</v>
      </c>
      <c r="T933">
        <v>1E-3</v>
      </c>
      <c r="U933">
        <v>22</v>
      </c>
      <c r="V933">
        <v>3.6000000000000002E-4</v>
      </c>
      <c r="W933">
        <v>0.18124999999999999</v>
      </c>
      <c r="X933" s="2" t="s">
        <v>4469</v>
      </c>
      <c r="Z933" s="3" t="s">
        <v>4470</v>
      </c>
      <c r="AA933">
        <v>130</v>
      </c>
      <c r="AB933" s="1" t="s">
        <v>4398</v>
      </c>
      <c r="AC933" t="s">
        <v>2029</v>
      </c>
    </row>
    <row r="934" spans="1:29" x14ac:dyDescent="0.25">
      <c r="A934" s="1" t="s">
        <v>4471</v>
      </c>
      <c r="B934" t="s">
        <v>4472</v>
      </c>
      <c r="C934" t="s">
        <v>4397</v>
      </c>
      <c r="D934" t="str">
        <f>HYPERLINK("http://image.bazic.com/5032.jpg","CLICK HERE")</f>
        <v>CLICK HERE</v>
      </c>
      <c r="E934" s="6">
        <v>1.99</v>
      </c>
      <c r="F934" s="7">
        <v>0.75</v>
      </c>
      <c r="G934" s="4">
        <v>25</v>
      </c>
      <c r="I934">
        <v>28.5</v>
      </c>
      <c r="J934">
        <v>22.5</v>
      </c>
      <c r="K934">
        <v>0.5</v>
      </c>
      <c r="L934">
        <v>0.18554999999999999</v>
      </c>
      <c r="M934">
        <v>4.74</v>
      </c>
      <c r="S934">
        <v>28</v>
      </c>
      <c r="T934">
        <v>1E-3</v>
      </c>
      <c r="U934">
        <v>22</v>
      </c>
      <c r="V934">
        <v>3.6000000000000002E-4</v>
      </c>
      <c r="W934">
        <v>0.18124999999999999</v>
      </c>
      <c r="X934" s="2" t="s">
        <v>4473</v>
      </c>
      <c r="Z934" s="3" t="s">
        <v>4474</v>
      </c>
      <c r="AA934">
        <v>130</v>
      </c>
      <c r="AB934" s="1" t="s">
        <v>4398</v>
      </c>
      <c r="AC934" t="s">
        <v>2029</v>
      </c>
    </row>
    <row r="935" spans="1:29" x14ac:dyDescent="0.25">
      <c r="A935" s="1" t="s">
        <v>4475</v>
      </c>
      <c r="B935" t="s">
        <v>4476</v>
      </c>
      <c r="C935" t="s">
        <v>4397</v>
      </c>
      <c r="D935" t="str">
        <f>HYPERLINK("http://image.bazic.com/5033.jpg","CLICK HERE")</f>
        <v>CLICK HERE</v>
      </c>
      <c r="E935" s="6">
        <v>8.99</v>
      </c>
      <c r="F935" s="7">
        <v>4.05</v>
      </c>
      <c r="G935" s="4">
        <v>24</v>
      </c>
      <c r="I935">
        <v>24.25</v>
      </c>
      <c r="J935">
        <v>9</v>
      </c>
      <c r="K935">
        <v>36.5</v>
      </c>
      <c r="L935">
        <v>4.6100300000000001</v>
      </c>
      <c r="M935">
        <v>31.78</v>
      </c>
      <c r="S935">
        <v>24.015999999999998</v>
      </c>
      <c r="T935">
        <v>0.25</v>
      </c>
      <c r="U935">
        <v>36.905999999999999</v>
      </c>
      <c r="V935">
        <v>0.12823000000000001</v>
      </c>
      <c r="W935">
        <v>1.29</v>
      </c>
      <c r="X935" s="2" t="s">
        <v>4477</v>
      </c>
      <c r="Z935" s="3" t="s">
        <v>4478</v>
      </c>
      <c r="AA935">
        <v>16</v>
      </c>
      <c r="AB935" s="1" t="s">
        <v>1419</v>
      </c>
      <c r="AC935" t="s">
        <v>38</v>
      </c>
    </row>
    <row r="936" spans="1:29" x14ac:dyDescent="0.25">
      <c r="A936" s="1" t="s">
        <v>4479</v>
      </c>
      <c r="B936" t="s">
        <v>4480</v>
      </c>
      <c r="C936" t="s">
        <v>4397</v>
      </c>
      <c r="D936" t="str">
        <f>HYPERLINK("http://image.bazic.com/5034.jpg","CLICK HERE")</f>
        <v>CLICK HERE</v>
      </c>
      <c r="E936" s="6">
        <v>8.99</v>
      </c>
      <c r="F936" s="7">
        <v>4.3499999999999996</v>
      </c>
      <c r="G936" s="4">
        <v>24</v>
      </c>
      <c r="I936">
        <v>24.25</v>
      </c>
      <c r="J936">
        <v>8.75</v>
      </c>
      <c r="K936">
        <v>36.5</v>
      </c>
      <c r="L936">
        <v>4.4819699999999996</v>
      </c>
      <c r="M936">
        <v>32.200000000000003</v>
      </c>
      <c r="S936">
        <v>24.015999999999998</v>
      </c>
      <c r="T936">
        <v>0.25</v>
      </c>
      <c r="U936">
        <v>35.905999999999999</v>
      </c>
      <c r="V936">
        <v>0.12476</v>
      </c>
      <c r="W936">
        <v>1.25</v>
      </c>
      <c r="X936" s="2" t="s">
        <v>4481</v>
      </c>
      <c r="Z936" s="3" t="s">
        <v>4482</v>
      </c>
      <c r="AA936">
        <v>16</v>
      </c>
      <c r="AB936" s="1" t="s">
        <v>1419</v>
      </c>
      <c r="AC936" t="s">
        <v>38</v>
      </c>
    </row>
    <row r="937" spans="1:29" x14ac:dyDescent="0.25">
      <c r="A937" s="1" t="s">
        <v>4483</v>
      </c>
      <c r="B937" t="s">
        <v>4484</v>
      </c>
      <c r="C937" t="s">
        <v>4397</v>
      </c>
      <c r="D937" t="str">
        <f>HYPERLINK("http://image.bazic.com/5035.jpg","CLICK HERE")</f>
        <v>CLICK HERE</v>
      </c>
      <c r="E937" s="6">
        <v>8.99</v>
      </c>
      <c r="F937" s="7">
        <v>4.3499999999999996</v>
      </c>
      <c r="G937" s="4">
        <v>24</v>
      </c>
      <c r="I937">
        <v>24.5</v>
      </c>
      <c r="J937">
        <v>9</v>
      </c>
      <c r="K937">
        <v>36.5</v>
      </c>
      <c r="L937">
        <v>4.6575499999999996</v>
      </c>
      <c r="M937">
        <v>33.46</v>
      </c>
      <c r="S937">
        <v>24.015999999999998</v>
      </c>
      <c r="T937">
        <v>0.25</v>
      </c>
      <c r="U937">
        <v>35.905999999999999</v>
      </c>
      <c r="V937">
        <v>0.12476</v>
      </c>
      <c r="W937">
        <v>1.25</v>
      </c>
      <c r="X937" s="2" t="s">
        <v>4485</v>
      </c>
      <c r="Z937" s="3" t="s">
        <v>4486</v>
      </c>
      <c r="AA937">
        <v>16</v>
      </c>
      <c r="AB937" s="1" t="s">
        <v>1419</v>
      </c>
      <c r="AC937" t="s">
        <v>38</v>
      </c>
    </row>
    <row r="938" spans="1:29" x14ac:dyDescent="0.25">
      <c r="A938" s="1" t="s">
        <v>4487</v>
      </c>
      <c r="B938" t="s">
        <v>4488</v>
      </c>
      <c r="C938" t="s">
        <v>4397</v>
      </c>
      <c r="D938" t="str">
        <f>HYPERLINK("http://image.bazic.com/5037.jpg","CLICK HERE")</f>
        <v>CLICK HERE</v>
      </c>
      <c r="E938" s="6">
        <v>1.99</v>
      </c>
      <c r="F938" s="7">
        <v>0.59</v>
      </c>
      <c r="G938" s="4">
        <v>25</v>
      </c>
      <c r="I938">
        <v>28.5</v>
      </c>
      <c r="J938">
        <v>22.5</v>
      </c>
      <c r="K938">
        <v>0.8</v>
      </c>
      <c r="L938">
        <v>0.29687999999999998</v>
      </c>
      <c r="M938">
        <v>5.68</v>
      </c>
      <c r="S938">
        <v>28</v>
      </c>
      <c r="T938">
        <v>1E-3</v>
      </c>
      <c r="U938">
        <v>22</v>
      </c>
      <c r="V938">
        <v>3.6000000000000002E-4</v>
      </c>
      <c r="W938">
        <v>0.18124999999999999</v>
      </c>
      <c r="X938" s="2" t="s">
        <v>4489</v>
      </c>
      <c r="Z938" s="3" t="s">
        <v>4490</v>
      </c>
      <c r="AA938">
        <v>130</v>
      </c>
      <c r="AB938" s="1" t="s">
        <v>4419</v>
      </c>
      <c r="AC938" t="s">
        <v>2029</v>
      </c>
    </row>
    <row r="939" spans="1:29" x14ac:dyDescent="0.25">
      <c r="A939" s="1" t="s">
        <v>4491</v>
      </c>
      <c r="B939" t="s">
        <v>4492</v>
      </c>
      <c r="C939" t="s">
        <v>4368</v>
      </c>
      <c r="D939" t="str">
        <f>HYPERLINK("http://image.bazic.com/5038.jpg","CLICK HERE")</f>
        <v>CLICK HERE</v>
      </c>
      <c r="E939" s="6">
        <v>23.99</v>
      </c>
      <c r="F939" s="7">
        <v>11.25</v>
      </c>
      <c r="G939" s="4">
        <v>6</v>
      </c>
      <c r="I939">
        <v>17.25</v>
      </c>
      <c r="J939">
        <v>12</v>
      </c>
      <c r="K939">
        <v>7.25</v>
      </c>
      <c r="L939">
        <v>0.86848999999999998</v>
      </c>
      <c r="M939">
        <v>35.78</v>
      </c>
      <c r="S939">
        <v>8.4649999999999999</v>
      </c>
      <c r="T939">
        <v>2.0470000000000002</v>
      </c>
      <c r="U939">
        <v>11.731999999999999</v>
      </c>
      <c r="V939">
        <v>0.11765</v>
      </c>
      <c r="W939">
        <v>5.78</v>
      </c>
      <c r="X939" s="2" t="s">
        <v>4494</v>
      </c>
      <c r="Z939" s="3" t="s">
        <v>4495</v>
      </c>
      <c r="AA939">
        <v>64</v>
      </c>
      <c r="AB939" s="1" t="s">
        <v>4369</v>
      </c>
      <c r="AC939" t="s">
        <v>4493</v>
      </c>
    </row>
    <row r="940" spans="1:29" x14ac:dyDescent="0.25">
      <c r="A940" s="1" t="s">
        <v>4496</v>
      </c>
      <c r="B940" t="s">
        <v>4497</v>
      </c>
      <c r="C940" t="s">
        <v>4368</v>
      </c>
      <c r="D940" t="str">
        <f>HYPERLINK("http://image.bazic.com/5039.jpg","CLICK HERE")</f>
        <v>CLICK HERE</v>
      </c>
      <c r="E940" s="6">
        <v>23.99</v>
      </c>
      <c r="F940" s="7">
        <v>11.25</v>
      </c>
      <c r="G940" s="4">
        <v>6</v>
      </c>
      <c r="I940">
        <v>17.25</v>
      </c>
      <c r="J940">
        <v>12.25</v>
      </c>
      <c r="K940">
        <v>7.25</v>
      </c>
      <c r="L940">
        <v>0.88658000000000003</v>
      </c>
      <c r="M940">
        <v>35.28</v>
      </c>
      <c r="S940">
        <v>8.4649999999999999</v>
      </c>
      <c r="T940">
        <v>2.0470000000000002</v>
      </c>
      <c r="U940">
        <v>11.731999999999999</v>
      </c>
      <c r="V940">
        <v>0.11765</v>
      </c>
      <c r="W940">
        <v>5.68</v>
      </c>
      <c r="X940" s="2" t="s">
        <v>4498</v>
      </c>
      <c r="Z940" s="3" t="s">
        <v>4499</v>
      </c>
      <c r="AA940">
        <v>64</v>
      </c>
      <c r="AB940" s="1" t="s">
        <v>4369</v>
      </c>
      <c r="AC940" t="s">
        <v>4493</v>
      </c>
    </row>
    <row r="941" spans="1:29" x14ac:dyDescent="0.25">
      <c r="A941" s="1" t="s">
        <v>4500</v>
      </c>
      <c r="B941" t="s">
        <v>4501</v>
      </c>
      <c r="C941" t="s">
        <v>4368</v>
      </c>
      <c r="D941" t="str">
        <f>HYPERLINK("http://image.bazic.com/504.jpg","CLICK HERE")</f>
        <v>CLICK HERE</v>
      </c>
      <c r="E941" s="6">
        <v>1.99</v>
      </c>
      <c r="F941" s="7">
        <v>0.59</v>
      </c>
      <c r="G941" s="4">
        <v>144</v>
      </c>
      <c r="H941" s="5">
        <v>24</v>
      </c>
      <c r="I941">
        <v>20.5</v>
      </c>
      <c r="J941">
        <v>14</v>
      </c>
      <c r="K941">
        <v>5.5</v>
      </c>
      <c r="L941">
        <v>0.91347999999999996</v>
      </c>
      <c r="M941">
        <v>22.6</v>
      </c>
      <c r="N941" s="4">
        <v>6.5</v>
      </c>
      <c r="O941">
        <v>6.5</v>
      </c>
      <c r="P941">
        <v>4.75</v>
      </c>
      <c r="Q941">
        <v>0.11613999999999999</v>
      </c>
      <c r="R941" s="5">
        <v>3.56</v>
      </c>
      <c r="S941">
        <v>3</v>
      </c>
      <c r="T941">
        <v>0.25</v>
      </c>
      <c r="U941">
        <v>5.5</v>
      </c>
      <c r="V941">
        <v>2.3900000000000002E-3</v>
      </c>
      <c r="W941">
        <v>0.13700000000000001</v>
      </c>
      <c r="X941" s="2" t="s">
        <v>4502</v>
      </c>
      <c r="Y941" s="1" t="s">
        <v>4503</v>
      </c>
      <c r="Z941" s="3" t="s">
        <v>4504</v>
      </c>
      <c r="AA941">
        <v>60</v>
      </c>
      <c r="AB941" s="1" t="s">
        <v>4369</v>
      </c>
      <c r="AC941" t="s">
        <v>2029</v>
      </c>
    </row>
    <row r="942" spans="1:29" x14ac:dyDescent="0.25">
      <c r="A942" s="1" t="s">
        <v>4505</v>
      </c>
      <c r="B942" t="s">
        <v>4506</v>
      </c>
      <c r="C942" t="s">
        <v>4362</v>
      </c>
      <c r="D942" t="str">
        <f>HYPERLINK("http://image.bazic.com/5040.jpg","CLICK HERE")</f>
        <v>CLICK HERE</v>
      </c>
      <c r="E942" s="6">
        <v>2.99</v>
      </c>
      <c r="F942" s="7">
        <v>1.5</v>
      </c>
      <c r="G942" s="4">
        <v>48</v>
      </c>
      <c r="I942">
        <v>16.25</v>
      </c>
      <c r="J942">
        <v>12.25</v>
      </c>
      <c r="K942">
        <v>4.75</v>
      </c>
      <c r="L942">
        <v>0.54718999999999995</v>
      </c>
      <c r="M942">
        <v>33.1</v>
      </c>
      <c r="S942">
        <v>16</v>
      </c>
      <c r="T942">
        <v>7.9000000000000001E-2</v>
      </c>
      <c r="U942">
        <v>12</v>
      </c>
      <c r="V942">
        <v>8.7799999999999996E-3</v>
      </c>
      <c r="W942">
        <v>0.68</v>
      </c>
      <c r="X942" s="2" t="s">
        <v>4508</v>
      </c>
      <c r="Z942" s="3" t="s">
        <v>4509</v>
      </c>
      <c r="AA942">
        <v>64</v>
      </c>
      <c r="AB942" s="1" t="s">
        <v>4507</v>
      </c>
      <c r="AC942" t="s">
        <v>2029</v>
      </c>
    </row>
    <row r="943" spans="1:29" x14ac:dyDescent="0.25">
      <c r="A943" s="1" t="s">
        <v>4510</v>
      </c>
      <c r="B943" t="s">
        <v>4511</v>
      </c>
      <c r="C943" t="s">
        <v>65</v>
      </c>
      <c r="D943" t="str">
        <f>HYPERLINK("http://image.bazic.com/50411.jpg","CLICK HERE")</f>
        <v>CLICK HERE</v>
      </c>
      <c r="E943" s="6">
        <v>7.69</v>
      </c>
      <c r="F943" s="7">
        <v>5.25</v>
      </c>
      <c r="G943" s="4">
        <v>10</v>
      </c>
      <c r="I943">
        <v>17.75</v>
      </c>
      <c r="J943">
        <v>11.75</v>
      </c>
      <c r="K943">
        <v>10.25</v>
      </c>
      <c r="L943">
        <v>1.2371300000000001</v>
      </c>
      <c r="M943">
        <v>50.5</v>
      </c>
      <c r="S943">
        <v>11</v>
      </c>
      <c r="T943">
        <v>8.5</v>
      </c>
      <c r="U943">
        <v>2.25</v>
      </c>
      <c r="V943">
        <v>0.12175</v>
      </c>
      <c r="W943">
        <v>4.75</v>
      </c>
      <c r="X943" s="2" t="s">
        <v>4512</v>
      </c>
      <c r="Z943" s="3" t="s">
        <v>4513</v>
      </c>
      <c r="AA943">
        <v>40</v>
      </c>
      <c r="AC943" t="s">
        <v>3054</v>
      </c>
    </row>
    <row r="944" spans="1:29" x14ac:dyDescent="0.25">
      <c r="A944" s="1" t="s">
        <v>4514</v>
      </c>
      <c r="B944" t="s">
        <v>4515</v>
      </c>
      <c r="C944" t="s">
        <v>4362</v>
      </c>
      <c r="D944" t="str">
        <f>HYPERLINK("http://image.bazic.com/5042.jpg","CLICK HERE")</f>
        <v>CLICK HERE</v>
      </c>
      <c r="E944" s="6">
        <v>2.99</v>
      </c>
      <c r="F944" s="7">
        <v>1.2</v>
      </c>
      <c r="G944" s="4">
        <v>48</v>
      </c>
      <c r="I944">
        <v>10</v>
      </c>
      <c r="J944">
        <v>9.75</v>
      </c>
      <c r="K944">
        <v>10</v>
      </c>
      <c r="L944">
        <v>0.56423999999999996</v>
      </c>
      <c r="M944">
        <v>22.46</v>
      </c>
      <c r="S944">
        <v>9</v>
      </c>
      <c r="T944">
        <v>0.5</v>
      </c>
      <c r="U944">
        <v>9.25</v>
      </c>
      <c r="V944">
        <v>2.409E-2</v>
      </c>
      <c r="W944">
        <v>0.46</v>
      </c>
      <c r="X944" s="2" t="s">
        <v>4516</v>
      </c>
      <c r="Z944" s="3" t="s">
        <v>4517</v>
      </c>
      <c r="AA944">
        <v>90</v>
      </c>
      <c r="AB944" s="1" t="s">
        <v>4369</v>
      </c>
      <c r="AC944" t="s">
        <v>2029</v>
      </c>
    </row>
    <row r="945" spans="1:29" x14ac:dyDescent="0.25">
      <c r="A945" s="1" t="s">
        <v>4518</v>
      </c>
      <c r="B945" t="s">
        <v>4519</v>
      </c>
      <c r="C945" t="s">
        <v>4362</v>
      </c>
      <c r="D945" t="str">
        <f>HYPERLINK("http://image.bazic.com/5043.jpg","CLICK HERE")</f>
        <v>CLICK HERE</v>
      </c>
      <c r="E945" s="6">
        <v>1.99</v>
      </c>
      <c r="F945" s="7">
        <v>0.99</v>
      </c>
      <c r="G945" s="4">
        <v>48</v>
      </c>
      <c r="I945">
        <v>12.75</v>
      </c>
      <c r="J945">
        <v>9.75</v>
      </c>
      <c r="K945">
        <v>7</v>
      </c>
      <c r="L945">
        <v>0.50358000000000003</v>
      </c>
      <c r="M945">
        <v>16.22</v>
      </c>
      <c r="S945">
        <v>6</v>
      </c>
      <c r="T945">
        <v>0.5</v>
      </c>
      <c r="U945">
        <v>9.25</v>
      </c>
      <c r="V945">
        <v>1.6060000000000001E-2</v>
      </c>
      <c r="W945">
        <v>0.32</v>
      </c>
      <c r="X945" s="2" t="s">
        <v>4520</v>
      </c>
      <c r="Z945" s="3" t="s">
        <v>4521</v>
      </c>
      <c r="AA945">
        <v>90</v>
      </c>
      <c r="AB945" s="1" t="s">
        <v>4369</v>
      </c>
      <c r="AC945" t="s">
        <v>2029</v>
      </c>
    </row>
    <row r="946" spans="1:29" x14ac:dyDescent="0.25">
      <c r="A946" s="1" t="s">
        <v>4522</v>
      </c>
      <c r="B946" t="s">
        <v>4523</v>
      </c>
      <c r="C946" t="s">
        <v>4362</v>
      </c>
      <c r="D946" t="str">
        <f>HYPERLINK("http://image.bazic.com/5044.jpg","CLICK HERE")</f>
        <v>CLICK HERE</v>
      </c>
      <c r="E946" s="6">
        <v>2.99</v>
      </c>
      <c r="F946" s="7">
        <v>1.2</v>
      </c>
      <c r="G946" s="4">
        <v>48</v>
      </c>
      <c r="I946">
        <v>13</v>
      </c>
      <c r="J946">
        <v>9.75</v>
      </c>
      <c r="K946">
        <v>8.5</v>
      </c>
      <c r="L946">
        <v>0.62348000000000003</v>
      </c>
      <c r="M946">
        <v>24.08</v>
      </c>
      <c r="S946">
        <v>9</v>
      </c>
      <c r="T946">
        <v>0.375</v>
      </c>
      <c r="U946">
        <v>12.1875</v>
      </c>
      <c r="V946">
        <v>2.3800000000000002E-2</v>
      </c>
      <c r="W946">
        <v>0.48</v>
      </c>
      <c r="X946" s="2" t="s">
        <v>4524</v>
      </c>
      <c r="Z946" s="3" t="s">
        <v>4525</v>
      </c>
      <c r="AA946">
        <v>90</v>
      </c>
      <c r="AB946" s="1" t="s">
        <v>4369</v>
      </c>
      <c r="AC946" t="s">
        <v>2029</v>
      </c>
    </row>
    <row r="947" spans="1:29" x14ac:dyDescent="0.25">
      <c r="A947" s="1" t="s">
        <v>4526</v>
      </c>
      <c r="B947" t="s">
        <v>4527</v>
      </c>
      <c r="C947" t="s">
        <v>4362</v>
      </c>
      <c r="D947" t="str">
        <f>HYPERLINK("http://image.bazic.com/5045.jpg","CLICK HERE")</f>
        <v>CLICK HERE</v>
      </c>
      <c r="E947" s="6">
        <v>2.99</v>
      </c>
      <c r="F947" s="7">
        <v>1.2</v>
      </c>
      <c r="G947" s="4">
        <v>48</v>
      </c>
      <c r="I947">
        <v>11.5</v>
      </c>
      <c r="J947">
        <v>9.75</v>
      </c>
      <c r="K947">
        <v>9</v>
      </c>
      <c r="L947">
        <v>0.58399000000000001</v>
      </c>
      <c r="M947">
        <v>21.76</v>
      </c>
      <c r="S947">
        <v>9.75</v>
      </c>
      <c r="T947">
        <v>0.375</v>
      </c>
      <c r="U947">
        <v>11</v>
      </c>
      <c r="V947">
        <v>2.3279999999999999E-2</v>
      </c>
      <c r="W947">
        <v>0.44</v>
      </c>
      <c r="X947" s="2" t="s">
        <v>4528</v>
      </c>
      <c r="Z947" s="3" t="s">
        <v>4529</v>
      </c>
      <c r="AA947">
        <v>90</v>
      </c>
      <c r="AB947" s="1" t="s">
        <v>4369</v>
      </c>
      <c r="AC947" t="s">
        <v>2029</v>
      </c>
    </row>
    <row r="948" spans="1:29" x14ac:dyDescent="0.25">
      <c r="A948" s="1" t="s">
        <v>4530</v>
      </c>
      <c r="B948" t="s">
        <v>4531</v>
      </c>
      <c r="C948" t="s">
        <v>4532</v>
      </c>
      <c r="D948" t="str">
        <f>HYPERLINK("http://image.bazic.com/5050.jpg","CLICK HERE")</f>
        <v>CLICK HERE</v>
      </c>
      <c r="E948" s="6">
        <v>2.99</v>
      </c>
      <c r="F948" s="7">
        <v>1.2</v>
      </c>
      <c r="G948" s="4">
        <v>48</v>
      </c>
      <c r="I948">
        <v>15.25</v>
      </c>
      <c r="J948">
        <v>10</v>
      </c>
      <c r="K948">
        <v>8.75</v>
      </c>
      <c r="L948">
        <v>0.77220999999999995</v>
      </c>
      <c r="M948">
        <v>31.78</v>
      </c>
      <c r="S948">
        <v>7.48</v>
      </c>
      <c r="T948">
        <v>0.315</v>
      </c>
      <c r="U948">
        <v>9.7249999999999996</v>
      </c>
      <c r="V948">
        <v>1.3259999999999999E-2</v>
      </c>
      <c r="W948">
        <v>0.66</v>
      </c>
      <c r="X948" s="2" t="s">
        <v>4534</v>
      </c>
      <c r="Z948" s="3" t="s">
        <v>4535</v>
      </c>
      <c r="AA948">
        <v>50</v>
      </c>
      <c r="AB948" s="1" t="s">
        <v>4533</v>
      </c>
      <c r="AC948" t="s">
        <v>2029</v>
      </c>
    </row>
    <row r="949" spans="1:29" x14ac:dyDescent="0.25">
      <c r="A949" s="1" t="s">
        <v>4536</v>
      </c>
      <c r="B949" t="s">
        <v>4537</v>
      </c>
      <c r="C949" t="s">
        <v>4532</v>
      </c>
      <c r="D949" t="str">
        <f>HYPERLINK("http://image.bazic.com/5051.jpg","CLICK HERE")</f>
        <v>CLICK HERE</v>
      </c>
      <c r="E949" s="6">
        <v>3.99</v>
      </c>
      <c r="F949" s="7">
        <v>1.8</v>
      </c>
      <c r="G949" s="4">
        <v>48</v>
      </c>
      <c r="I949">
        <v>15.5</v>
      </c>
      <c r="J949">
        <v>10</v>
      </c>
      <c r="K949">
        <v>8.75</v>
      </c>
      <c r="L949">
        <v>0.78486999999999996</v>
      </c>
      <c r="M949">
        <v>34.9</v>
      </c>
      <c r="S949">
        <v>7.48</v>
      </c>
      <c r="T949">
        <v>0.39400000000000002</v>
      </c>
      <c r="U949">
        <v>9.6850000000000005</v>
      </c>
      <c r="V949">
        <v>1.652E-2</v>
      </c>
      <c r="W949">
        <v>0.7</v>
      </c>
      <c r="X949" s="2" t="s">
        <v>4538</v>
      </c>
      <c r="Z949" s="3" t="s">
        <v>4539</v>
      </c>
      <c r="AA949">
        <v>50</v>
      </c>
      <c r="AB949" s="1" t="s">
        <v>4533</v>
      </c>
      <c r="AC949" t="s">
        <v>2029</v>
      </c>
    </row>
    <row r="950" spans="1:29" x14ac:dyDescent="0.25">
      <c r="A950" s="1" t="s">
        <v>4540</v>
      </c>
      <c r="B950" t="s">
        <v>4541</v>
      </c>
      <c r="C950" t="s">
        <v>4532</v>
      </c>
      <c r="D950" t="str">
        <f>HYPERLINK("http://image.bazic.com/5052.jpg","CLICK HERE")</f>
        <v>CLICK HERE</v>
      </c>
      <c r="E950" s="6">
        <v>3.99</v>
      </c>
      <c r="F950" s="7">
        <v>1.8</v>
      </c>
      <c r="G950" s="4">
        <v>48</v>
      </c>
      <c r="I950">
        <v>15.5</v>
      </c>
      <c r="J950">
        <v>10</v>
      </c>
      <c r="K950">
        <v>9</v>
      </c>
      <c r="L950">
        <v>0.80728999999999995</v>
      </c>
      <c r="M950">
        <v>34.840000000000003</v>
      </c>
      <c r="S950">
        <v>7.48</v>
      </c>
      <c r="T950">
        <v>0.39400000000000002</v>
      </c>
      <c r="U950">
        <v>9.7050000000000001</v>
      </c>
      <c r="V950">
        <v>1.6549999999999999E-2</v>
      </c>
      <c r="W950">
        <v>0.7</v>
      </c>
      <c r="X950" s="2" t="s">
        <v>4542</v>
      </c>
      <c r="Z950" s="3" t="s">
        <v>4543</v>
      </c>
      <c r="AA950">
        <v>50</v>
      </c>
      <c r="AB950" s="1" t="s">
        <v>4533</v>
      </c>
      <c r="AC950" t="s">
        <v>2029</v>
      </c>
    </row>
    <row r="951" spans="1:29" x14ac:dyDescent="0.25">
      <c r="A951" s="1" t="s">
        <v>4544</v>
      </c>
      <c r="B951" t="s">
        <v>4545</v>
      </c>
      <c r="C951" t="s">
        <v>4532</v>
      </c>
      <c r="D951" t="str">
        <f>HYPERLINK("http://image.bazic.com/5053.jpg","CLICK HERE")</f>
        <v>CLICK HERE</v>
      </c>
      <c r="E951" s="6">
        <v>3.99</v>
      </c>
      <c r="F951" s="7">
        <v>1.8</v>
      </c>
      <c r="G951" s="4">
        <v>48</v>
      </c>
      <c r="I951">
        <v>15.5</v>
      </c>
      <c r="J951">
        <v>10</v>
      </c>
      <c r="K951">
        <v>9</v>
      </c>
      <c r="L951">
        <v>0.80728999999999995</v>
      </c>
      <c r="M951">
        <v>34.979999999999997</v>
      </c>
      <c r="S951">
        <v>7.4020000000000001</v>
      </c>
      <c r="T951">
        <v>0.39400000000000002</v>
      </c>
      <c r="U951">
        <v>9.6059999999999999</v>
      </c>
      <c r="V951">
        <v>1.6209999999999999E-2</v>
      </c>
      <c r="W951">
        <v>0.72</v>
      </c>
      <c r="X951" s="2" t="s">
        <v>4546</v>
      </c>
      <c r="Z951" s="3" t="s">
        <v>4547</v>
      </c>
      <c r="AA951">
        <v>50</v>
      </c>
      <c r="AB951" s="1" t="s">
        <v>4533</v>
      </c>
      <c r="AC951" t="s">
        <v>2029</v>
      </c>
    </row>
    <row r="952" spans="1:29" x14ac:dyDescent="0.25">
      <c r="A952" s="1" t="s">
        <v>4548</v>
      </c>
      <c r="B952" t="s">
        <v>4549</v>
      </c>
      <c r="C952" t="s">
        <v>4532</v>
      </c>
      <c r="D952" t="str">
        <f>HYPERLINK("http://image.bazic.com/5054.jpg","CLICK HERE")</f>
        <v>CLICK HERE</v>
      </c>
      <c r="E952" s="6">
        <v>1.99</v>
      </c>
      <c r="F952" s="7">
        <v>0.89</v>
      </c>
      <c r="G952" s="4">
        <v>72</v>
      </c>
      <c r="H952" s="5">
        <v>24</v>
      </c>
      <c r="I952">
        <v>12.5</v>
      </c>
      <c r="J952">
        <v>10.25</v>
      </c>
      <c r="K952">
        <v>8.5</v>
      </c>
      <c r="L952">
        <v>0.63024999999999998</v>
      </c>
      <c r="M952">
        <v>17.22</v>
      </c>
      <c r="N952" s="4">
        <v>12</v>
      </c>
      <c r="O952">
        <v>10</v>
      </c>
      <c r="P952">
        <v>2.5</v>
      </c>
      <c r="Q952">
        <v>0.17360999999999999</v>
      </c>
      <c r="R952" s="5">
        <v>5.48</v>
      </c>
      <c r="S952">
        <v>3.74</v>
      </c>
      <c r="T952">
        <v>0.59</v>
      </c>
      <c r="U952">
        <v>6.89</v>
      </c>
      <c r="V952">
        <v>8.8000000000000005E-3</v>
      </c>
      <c r="W952">
        <v>0.2</v>
      </c>
      <c r="X952" s="2" t="s">
        <v>4550</v>
      </c>
      <c r="Y952" s="1" t="s">
        <v>4551</v>
      </c>
      <c r="Z952" s="3" t="s">
        <v>4552</v>
      </c>
      <c r="AA952">
        <v>90</v>
      </c>
      <c r="AB952" s="1" t="s">
        <v>4533</v>
      </c>
      <c r="AC952" t="s">
        <v>4493</v>
      </c>
    </row>
    <row r="953" spans="1:29" x14ac:dyDescent="0.25">
      <c r="A953" s="1" t="s">
        <v>4553</v>
      </c>
      <c r="B953" t="s">
        <v>4554</v>
      </c>
      <c r="C953" t="s">
        <v>4397</v>
      </c>
      <c r="D953" t="str">
        <f>HYPERLINK("http://image.bazic.com/5055.jpg","CLICK HERE")</f>
        <v>CLICK HERE</v>
      </c>
      <c r="E953" s="6">
        <v>1.99</v>
      </c>
      <c r="F953" s="7">
        <v>0.75</v>
      </c>
      <c r="G953" s="4">
        <v>25</v>
      </c>
      <c r="I953">
        <v>28.5</v>
      </c>
      <c r="J953">
        <v>22.5</v>
      </c>
      <c r="K953">
        <v>0.5</v>
      </c>
      <c r="L953">
        <v>0.18554999999999999</v>
      </c>
      <c r="M953">
        <v>4.9800000000000004</v>
      </c>
      <c r="S953">
        <v>28</v>
      </c>
      <c r="T953">
        <v>1E-3</v>
      </c>
      <c r="U953">
        <v>22</v>
      </c>
      <c r="V953">
        <v>3.6000000000000002E-4</v>
      </c>
      <c r="W953">
        <v>0.18124999999999999</v>
      </c>
      <c r="X953" s="2" t="s">
        <v>4555</v>
      </c>
      <c r="Z953" s="3" t="s">
        <v>4556</v>
      </c>
      <c r="AA953">
        <v>130</v>
      </c>
      <c r="AB953" s="1" t="s">
        <v>4398</v>
      </c>
      <c r="AC953" t="s">
        <v>2029</v>
      </c>
    </row>
    <row r="954" spans="1:29" x14ac:dyDescent="0.25">
      <c r="A954" s="1" t="s">
        <v>4557</v>
      </c>
      <c r="B954" t="s">
        <v>4558</v>
      </c>
      <c r="C954" t="s">
        <v>4397</v>
      </c>
      <c r="D954" t="str">
        <f>HYPERLINK("http://image.bazic.com/5056.jpg","CLICK HERE")</f>
        <v>CLICK HERE</v>
      </c>
      <c r="E954" s="6">
        <v>1.99</v>
      </c>
      <c r="F954" s="7">
        <v>0.75</v>
      </c>
      <c r="G954" s="4">
        <v>25</v>
      </c>
      <c r="I954">
        <v>28.25</v>
      </c>
      <c r="J954">
        <v>22.5</v>
      </c>
      <c r="K954">
        <v>0.5</v>
      </c>
      <c r="L954">
        <v>0.18392</v>
      </c>
      <c r="M954">
        <v>4.8</v>
      </c>
      <c r="S954">
        <v>28</v>
      </c>
      <c r="T954">
        <v>1E-3</v>
      </c>
      <c r="U954">
        <v>22</v>
      </c>
      <c r="V954">
        <v>3.6000000000000002E-4</v>
      </c>
      <c r="W954">
        <v>0.18124999999999999</v>
      </c>
      <c r="X954" s="2" t="s">
        <v>4559</v>
      </c>
      <c r="Z954" s="3" t="s">
        <v>4560</v>
      </c>
      <c r="AA954">
        <v>130</v>
      </c>
      <c r="AB954" s="1" t="s">
        <v>4398</v>
      </c>
      <c r="AC954" t="s">
        <v>2029</v>
      </c>
    </row>
    <row r="955" spans="1:29" x14ac:dyDescent="0.25">
      <c r="A955" s="1" t="s">
        <v>4561</v>
      </c>
      <c r="B955" t="s">
        <v>4562</v>
      </c>
      <c r="C955" t="s">
        <v>4397</v>
      </c>
      <c r="D955" t="str">
        <f>HYPERLINK("http://image.bazic.com/5057.jpg","CLICK HERE")</f>
        <v>CLICK HERE</v>
      </c>
      <c r="E955" s="6">
        <v>1.99</v>
      </c>
      <c r="F955" s="7">
        <v>0.75</v>
      </c>
      <c r="G955" s="4">
        <v>25</v>
      </c>
      <c r="I955">
        <v>28.25</v>
      </c>
      <c r="J955">
        <v>22.5</v>
      </c>
      <c r="K955">
        <v>0.5</v>
      </c>
      <c r="L955">
        <v>0.18392</v>
      </c>
      <c r="M955">
        <v>4.76</v>
      </c>
      <c r="S955">
        <v>28</v>
      </c>
      <c r="T955">
        <v>1E-3</v>
      </c>
      <c r="U955">
        <v>22</v>
      </c>
      <c r="V955">
        <v>3.6000000000000002E-4</v>
      </c>
      <c r="W955">
        <v>0.18124999999999999</v>
      </c>
      <c r="X955" s="2" t="s">
        <v>4563</v>
      </c>
      <c r="Z955" s="3" t="s">
        <v>4564</v>
      </c>
      <c r="AA955">
        <v>130</v>
      </c>
      <c r="AB955" s="1" t="s">
        <v>4398</v>
      </c>
      <c r="AC955" t="s">
        <v>2029</v>
      </c>
    </row>
    <row r="956" spans="1:29" x14ac:dyDescent="0.25">
      <c r="A956" s="1" t="s">
        <v>4565</v>
      </c>
      <c r="B956" t="s">
        <v>4566</v>
      </c>
      <c r="C956" t="s">
        <v>4397</v>
      </c>
      <c r="D956" t="str">
        <f>HYPERLINK("http://image.bazic.com/5059.jpg","CLICK HERE")</f>
        <v>CLICK HERE</v>
      </c>
      <c r="E956" s="6">
        <v>2.99</v>
      </c>
      <c r="F956" s="7">
        <v>1.05</v>
      </c>
      <c r="G956" s="4">
        <v>48</v>
      </c>
      <c r="I956">
        <v>14</v>
      </c>
      <c r="J956">
        <v>11.5</v>
      </c>
      <c r="K956">
        <v>3.5</v>
      </c>
      <c r="L956">
        <v>0.3261</v>
      </c>
      <c r="M956">
        <v>7.92</v>
      </c>
      <c r="S956">
        <v>11.457000000000001</v>
      </c>
      <c r="T956">
        <v>3.9E-2</v>
      </c>
      <c r="U956">
        <v>13.701000000000001</v>
      </c>
      <c r="V956">
        <v>3.5400000000000002E-3</v>
      </c>
      <c r="W956">
        <v>0.14000000000000001</v>
      </c>
      <c r="X956" s="2" t="s">
        <v>4567</v>
      </c>
      <c r="Z956" s="3" t="s">
        <v>4568</v>
      </c>
      <c r="AA956">
        <v>150</v>
      </c>
      <c r="AB956" s="1" t="s">
        <v>4398</v>
      </c>
      <c r="AC956" t="s">
        <v>2029</v>
      </c>
    </row>
    <row r="957" spans="1:29" x14ac:dyDescent="0.25">
      <c r="A957" s="1" t="s">
        <v>4569</v>
      </c>
      <c r="B957" t="s">
        <v>4570</v>
      </c>
      <c r="C957" t="s">
        <v>4362</v>
      </c>
      <c r="D957" t="str">
        <f>HYPERLINK("http://image.bazic.com/506.jpg","CLICK HERE")</f>
        <v>CLICK HERE</v>
      </c>
      <c r="E957" s="6">
        <v>2.99</v>
      </c>
      <c r="F957" s="7">
        <v>1.05</v>
      </c>
      <c r="G957" s="4">
        <v>48</v>
      </c>
      <c r="I957">
        <v>18.5</v>
      </c>
      <c r="J957">
        <v>12.5</v>
      </c>
      <c r="K957">
        <v>5.5</v>
      </c>
      <c r="L957">
        <v>0.73604000000000003</v>
      </c>
      <c r="M957">
        <v>20.420000000000002</v>
      </c>
      <c r="S957">
        <v>9</v>
      </c>
      <c r="T957">
        <v>0.375</v>
      </c>
      <c r="U957">
        <v>6</v>
      </c>
      <c r="V957">
        <v>1.172E-2</v>
      </c>
      <c r="W957">
        <v>0.4</v>
      </c>
      <c r="X957" s="2" t="s">
        <v>4572</v>
      </c>
      <c r="Z957" s="3" t="s">
        <v>4573</v>
      </c>
      <c r="AA957">
        <v>42</v>
      </c>
      <c r="AB957" s="1" t="s">
        <v>4571</v>
      </c>
      <c r="AC957" t="s">
        <v>847</v>
      </c>
    </row>
    <row r="958" spans="1:29" x14ac:dyDescent="0.25">
      <c r="A958" s="1" t="s">
        <v>4574</v>
      </c>
      <c r="B958" t="s">
        <v>4575</v>
      </c>
      <c r="C958" t="s">
        <v>29</v>
      </c>
      <c r="D958" t="str">
        <f>HYPERLINK("http://image.bazic.com/5060236.jpg","CLICK HERE")</f>
        <v>CLICK HERE</v>
      </c>
      <c r="E958" s="6">
        <v>4.99</v>
      </c>
      <c r="F958" s="7">
        <v>1.2</v>
      </c>
      <c r="G958" s="4">
        <v>36</v>
      </c>
      <c r="I958">
        <v>16</v>
      </c>
      <c r="J958">
        <v>11.25</v>
      </c>
      <c r="K958">
        <v>4.25</v>
      </c>
      <c r="L958">
        <v>0.44270999999999999</v>
      </c>
      <c r="M958">
        <v>10.96</v>
      </c>
      <c r="S958">
        <v>7.75</v>
      </c>
      <c r="T958">
        <v>0.19</v>
      </c>
      <c r="U958">
        <v>10.75</v>
      </c>
      <c r="V958">
        <v>9.1599999999999997E-3</v>
      </c>
      <c r="W958">
        <v>0.28000000000000003</v>
      </c>
      <c r="X958" s="2" t="s">
        <v>4576</v>
      </c>
      <c r="Z958" s="3" t="s">
        <v>4577</v>
      </c>
      <c r="AA958">
        <v>99</v>
      </c>
      <c r="AB958" s="1" t="s">
        <v>198</v>
      </c>
      <c r="AC958" t="s">
        <v>31</v>
      </c>
    </row>
    <row r="959" spans="1:29" x14ac:dyDescent="0.25">
      <c r="A959" s="1" t="s">
        <v>4578</v>
      </c>
      <c r="B959" t="s">
        <v>4579</v>
      </c>
      <c r="C959" t="s">
        <v>4532</v>
      </c>
      <c r="D959" t="str">
        <f>HYPERLINK("http://image.bazic.com/507.jpg","CLICK HERE")</f>
        <v>CLICK HERE</v>
      </c>
      <c r="E959" s="6">
        <v>2.99</v>
      </c>
      <c r="F959" s="7">
        <v>1.5</v>
      </c>
      <c r="G959" s="4">
        <v>48</v>
      </c>
      <c r="I959">
        <v>15.75</v>
      </c>
      <c r="J959">
        <v>10.5</v>
      </c>
      <c r="K959">
        <v>8.75</v>
      </c>
      <c r="L959">
        <v>0.83740000000000003</v>
      </c>
      <c r="M959">
        <v>32.32</v>
      </c>
      <c r="S959">
        <v>7.48</v>
      </c>
      <c r="T959">
        <v>0.39400000000000002</v>
      </c>
      <c r="U959">
        <v>9.6850000000000005</v>
      </c>
      <c r="V959">
        <v>1.652E-2</v>
      </c>
      <c r="W959">
        <v>0.66</v>
      </c>
      <c r="X959" s="2" t="s">
        <v>4580</v>
      </c>
      <c r="Z959" s="3" t="s">
        <v>4581</v>
      </c>
      <c r="AA959">
        <v>50</v>
      </c>
      <c r="AB959" s="1" t="s">
        <v>4533</v>
      </c>
      <c r="AC959" t="s">
        <v>2029</v>
      </c>
    </row>
    <row r="960" spans="1:29" x14ac:dyDescent="0.25">
      <c r="A960" s="1" t="s">
        <v>4582</v>
      </c>
      <c r="B960" t="s">
        <v>4583</v>
      </c>
      <c r="C960" t="s">
        <v>4584</v>
      </c>
      <c r="D960" t="str">
        <f>HYPERLINK("http://image.bazic.com/5074.jpg","CLICK HERE")</f>
        <v>CLICK HERE</v>
      </c>
      <c r="E960" s="6">
        <v>1.99</v>
      </c>
      <c r="F960" s="7">
        <v>0.85</v>
      </c>
      <c r="G960" s="4">
        <v>144</v>
      </c>
      <c r="H960" s="5">
        <v>24</v>
      </c>
      <c r="I960">
        <v>19.25</v>
      </c>
      <c r="J960">
        <v>8.5</v>
      </c>
      <c r="K960">
        <v>10</v>
      </c>
      <c r="L960">
        <v>0.94689999999999996</v>
      </c>
      <c r="M960">
        <v>29.08</v>
      </c>
      <c r="N960" s="4">
        <v>7.75</v>
      </c>
      <c r="O960">
        <v>3</v>
      </c>
      <c r="P960">
        <v>9</v>
      </c>
      <c r="Q960">
        <v>0.12109</v>
      </c>
      <c r="R960" s="5">
        <v>4.6399999999999997</v>
      </c>
      <c r="S960">
        <v>2.75</v>
      </c>
      <c r="T960">
        <v>0.3125</v>
      </c>
      <c r="U960">
        <v>7.625</v>
      </c>
      <c r="V960">
        <v>3.79E-3</v>
      </c>
      <c r="W960">
        <v>0.18</v>
      </c>
      <c r="X960" s="2" t="s">
        <v>4586</v>
      </c>
      <c r="Y960" s="1" t="s">
        <v>4587</v>
      </c>
      <c r="Z960" s="3" t="s">
        <v>4588</v>
      </c>
      <c r="AA960">
        <v>50</v>
      </c>
      <c r="AB960" s="1" t="s">
        <v>4585</v>
      </c>
      <c r="AC960" t="s">
        <v>38</v>
      </c>
    </row>
    <row r="961" spans="1:29" x14ac:dyDescent="0.25">
      <c r="A961" s="1" t="s">
        <v>4589</v>
      </c>
      <c r="B961" t="s">
        <v>4590</v>
      </c>
      <c r="C961" t="s">
        <v>4584</v>
      </c>
      <c r="D961" t="str">
        <f>HYPERLINK("http://image.bazic.com/5075.jpg","CLICK HERE")</f>
        <v>CLICK HERE</v>
      </c>
      <c r="E961" s="6">
        <v>3.99</v>
      </c>
      <c r="F961" s="7">
        <v>1.5</v>
      </c>
      <c r="G961" s="4">
        <v>72</v>
      </c>
      <c r="H961" s="5">
        <v>24</v>
      </c>
      <c r="I961">
        <v>19.25</v>
      </c>
      <c r="J961">
        <v>9.25</v>
      </c>
      <c r="K961">
        <v>10.25</v>
      </c>
      <c r="L961">
        <v>1.0562199999999999</v>
      </c>
      <c r="M961">
        <v>33.22</v>
      </c>
      <c r="N961" s="4">
        <v>8.75</v>
      </c>
      <c r="O961">
        <v>6</v>
      </c>
      <c r="P961">
        <v>9.25</v>
      </c>
      <c r="Q961">
        <v>0.28103</v>
      </c>
      <c r="R961" s="5">
        <v>10.82</v>
      </c>
      <c r="S961">
        <v>5.625</v>
      </c>
      <c r="T961">
        <v>0.3125</v>
      </c>
      <c r="U961">
        <v>8.5</v>
      </c>
      <c r="V961">
        <v>8.6499999999999997E-3</v>
      </c>
      <c r="W961">
        <v>0.42</v>
      </c>
      <c r="X961" s="2" t="s">
        <v>4591</v>
      </c>
      <c r="Y961" s="1" t="s">
        <v>4592</v>
      </c>
      <c r="Z961" s="3" t="s">
        <v>4593</v>
      </c>
      <c r="AA961">
        <v>50</v>
      </c>
      <c r="AB961" s="1" t="s">
        <v>4585</v>
      </c>
      <c r="AC961" t="s">
        <v>38</v>
      </c>
    </row>
    <row r="962" spans="1:29" x14ac:dyDescent="0.25">
      <c r="A962" s="1" t="s">
        <v>4594</v>
      </c>
      <c r="B962" t="s">
        <v>4595</v>
      </c>
      <c r="C962" t="s">
        <v>4584</v>
      </c>
      <c r="D962" t="str">
        <f>HYPERLINK("http://image.bazic.com/5076.jpg","CLICK HERE")</f>
        <v>CLICK HERE</v>
      </c>
      <c r="E962" s="6">
        <v>3.99</v>
      </c>
      <c r="F962" s="7">
        <v>1.5</v>
      </c>
      <c r="G962" s="4">
        <v>72</v>
      </c>
      <c r="H962" s="5">
        <v>24</v>
      </c>
      <c r="I962">
        <v>19.25</v>
      </c>
      <c r="J962">
        <v>9.25</v>
      </c>
      <c r="K962">
        <v>10.25</v>
      </c>
      <c r="L962">
        <v>1.0562199999999999</v>
      </c>
      <c r="M962">
        <v>32.74</v>
      </c>
      <c r="N962" s="4">
        <v>8.75</v>
      </c>
      <c r="O962">
        <v>6</v>
      </c>
      <c r="P962">
        <v>9.25</v>
      </c>
      <c r="Q962">
        <v>0.28103</v>
      </c>
      <c r="R962" s="5">
        <v>10.62</v>
      </c>
      <c r="S962">
        <v>5.625</v>
      </c>
      <c r="T962">
        <v>0.3125</v>
      </c>
      <c r="U962">
        <v>8.5</v>
      </c>
      <c r="V962">
        <v>8.6499999999999997E-3</v>
      </c>
      <c r="W962">
        <v>0.42</v>
      </c>
      <c r="X962" s="2" t="s">
        <v>4596</v>
      </c>
      <c r="Y962" s="1" t="s">
        <v>4597</v>
      </c>
      <c r="Z962" s="3" t="s">
        <v>4598</v>
      </c>
      <c r="AA962">
        <v>50</v>
      </c>
      <c r="AB962" s="1" t="s">
        <v>4585</v>
      </c>
      <c r="AC962" t="s">
        <v>38</v>
      </c>
    </row>
    <row r="963" spans="1:29" x14ac:dyDescent="0.25">
      <c r="A963" s="1" t="s">
        <v>4599</v>
      </c>
      <c r="B963" t="s">
        <v>4600</v>
      </c>
      <c r="C963" t="s">
        <v>4584</v>
      </c>
      <c r="D963" t="str">
        <f>HYPERLINK("http://image.bazic.com/5077.jpg","CLICK HERE")</f>
        <v>CLICK HERE</v>
      </c>
      <c r="E963" s="6">
        <v>5.99</v>
      </c>
      <c r="F963" s="7">
        <v>2.25</v>
      </c>
      <c r="G963" s="4">
        <v>12</v>
      </c>
      <c r="I963">
        <v>11</v>
      </c>
      <c r="J963">
        <v>9</v>
      </c>
      <c r="K963">
        <v>5.25</v>
      </c>
      <c r="L963">
        <v>0.30077999999999999</v>
      </c>
      <c r="M963">
        <v>10.119999999999999</v>
      </c>
      <c r="S963">
        <v>9.375</v>
      </c>
      <c r="T963">
        <v>0.25</v>
      </c>
      <c r="U963">
        <v>10.75</v>
      </c>
      <c r="V963">
        <v>1.4579999999999999E-2</v>
      </c>
      <c r="W963">
        <v>0.8</v>
      </c>
      <c r="X963" s="2" t="s">
        <v>4601</v>
      </c>
      <c r="Z963" s="3" t="s">
        <v>4602</v>
      </c>
      <c r="AA963">
        <v>170</v>
      </c>
      <c r="AB963" s="1" t="s">
        <v>4585</v>
      </c>
      <c r="AC963" t="s">
        <v>38</v>
      </c>
    </row>
    <row r="964" spans="1:29" x14ac:dyDescent="0.25">
      <c r="A964" s="1" t="s">
        <v>4603</v>
      </c>
      <c r="B964" t="s">
        <v>4604</v>
      </c>
      <c r="C964" t="s">
        <v>4532</v>
      </c>
      <c r="D964" t="str">
        <f>HYPERLINK("http://image.bazic.com/508.jpg","CLICK HERE")</f>
        <v>CLICK HERE</v>
      </c>
      <c r="E964" s="6">
        <v>2.99</v>
      </c>
      <c r="F964" s="7">
        <v>1.2</v>
      </c>
      <c r="G964" s="4">
        <v>48</v>
      </c>
      <c r="I964">
        <v>15.25</v>
      </c>
      <c r="J964">
        <v>10.25</v>
      </c>
      <c r="K964">
        <v>8.25</v>
      </c>
      <c r="L964">
        <v>0.74628000000000005</v>
      </c>
      <c r="M964">
        <v>31.68</v>
      </c>
      <c r="S964">
        <v>7.5</v>
      </c>
      <c r="T964">
        <v>0.315</v>
      </c>
      <c r="U964">
        <v>9.75</v>
      </c>
      <c r="V964">
        <v>1.333E-2</v>
      </c>
      <c r="W964">
        <v>0.64</v>
      </c>
      <c r="X964" s="2" t="s">
        <v>4605</v>
      </c>
      <c r="Z964" s="3" t="s">
        <v>4606</v>
      </c>
      <c r="AA964">
        <v>50</v>
      </c>
      <c r="AB964" s="1" t="s">
        <v>4533</v>
      </c>
      <c r="AC964" t="s">
        <v>2029</v>
      </c>
    </row>
    <row r="965" spans="1:29" x14ac:dyDescent="0.25">
      <c r="A965" s="1" t="s">
        <v>4607</v>
      </c>
      <c r="B965" t="s">
        <v>4608</v>
      </c>
      <c r="C965" t="s">
        <v>4584</v>
      </c>
      <c r="D965" t="str">
        <f>HYPERLINK("http://image.bazic.com/5080.jpg","CLICK HERE")</f>
        <v>CLICK HERE</v>
      </c>
      <c r="E965" s="6">
        <v>6.99</v>
      </c>
      <c r="F965" s="7">
        <v>2.85</v>
      </c>
      <c r="G965" s="4">
        <v>12</v>
      </c>
      <c r="I965">
        <v>11.25</v>
      </c>
      <c r="J965">
        <v>8.75</v>
      </c>
      <c r="K965">
        <v>6.75</v>
      </c>
      <c r="L965">
        <v>0.38451999999999997</v>
      </c>
      <c r="M965">
        <v>10.1</v>
      </c>
      <c r="S965">
        <v>7.625</v>
      </c>
      <c r="T965">
        <v>0.25</v>
      </c>
      <c r="U965">
        <v>10.75</v>
      </c>
      <c r="V965">
        <v>1.1860000000000001E-2</v>
      </c>
      <c r="W965">
        <v>0.78</v>
      </c>
      <c r="X965" s="2" t="s">
        <v>4609</v>
      </c>
      <c r="Z965" s="3" t="s">
        <v>4610</v>
      </c>
      <c r="AA965">
        <v>180</v>
      </c>
      <c r="AB965" s="1" t="s">
        <v>4585</v>
      </c>
      <c r="AC965" t="s">
        <v>38</v>
      </c>
    </row>
    <row r="966" spans="1:29" x14ac:dyDescent="0.25">
      <c r="A966" s="1" t="s">
        <v>4611</v>
      </c>
      <c r="B966" t="s">
        <v>4612</v>
      </c>
      <c r="C966" t="s">
        <v>4584</v>
      </c>
      <c r="D966" t="str">
        <f>HYPERLINK("http://image.bazic.com/5081.jpg","CLICK HERE")</f>
        <v>CLICK HERE</v>
      </c>
      <c r="E966" s="6">
        <v>5.99</v>
      </c>
      <c r="F966" s="7">
        <v>2.25</v>
      </c>
      <c r="G966" s="4">
        <v>12</v>
      </c>
      <c r="I966">
        <v>11.2</v>
      </c>
      <c r="J966">
        <v>9.1</v>
      </c>
      <c r="K966">
        <v>4.5999999999999996</v>
      </c>
      <c r="L966">
        <v>0.27131</v>
      </c>
      <c r="M966">
        <v>9.7799999999999994</v>
      </c>
      <c r="S966">
        <v>8.375</v>
      </c>
      <c r="T966">
        <v>0.25</v>
      </c>
      <c r="U966">
        <v>10.625</v>
      </c>
      <c r="V966">
        <v>1.2869999999999999E-2</v>
      </c>
      <c r="W966">
        <v>0.77800000000000002</v>
      </c>
      <c r="X966" s="2" t="s">
        <v>4613</v>
      </c>
      <c r="Z966" s="3" t="s">
        <v>4614</v>
      </c>
      <c r="AA966">
        <v>180</v>
      </c>
      <c r="AB966" s="1" t="s">
        <v>4585</v>
      </c>
      <c r="AC966" t="s">
        <v>38</v>
      </c>
    </row>
    <row r="967" spans="1:29" x14ac:dyDescent="0.25">
      <c r="A967" s="1" t="s">
        <v>4615</v>
      </c>
      <c r="B967" t="s">
        <v>4616</v>
      </c>
      <c r="C967" t="s">
        <v>29</v>
      </c>
      <c r="D967" t="str">
        <f>HYPERLINK("http://image.bazic.com/50810.jpg","CLICK HERE")</f>
        <v>CLICK HERE</v>
      </c>
      <c r="E967" s="6">
        <v>3.99</v>
      </c>
      <c r="F967" s="7">
        <v>1.05</v>
      </c>
      <c r="G967" s="4">
        <v>48</v>
      </c>
      <c r="I967">
        <v>8.75</v>
      </c>
      <c r="J967">
        <v>4.5</v>
      </c>
      <c r="K967">
        <v>11.25</v>
      </c>
      <c r="L967">
        <v>0.25635000000000002</v>
      </c>
      <c r="M967">
        <v>11.62</v>
      </c>
      <c r="S967">
        <v>8.5</v>
      </c>
      <c r="T967">
        <v>3.125E-2</v>
      </c>
      <c r="U967">
        <v>10.875</v>
      </c>
      <c r="V967">
        <v>1.67E-3</v>
      </c>
      <c r="W967">
        <v>0.24</v>
      </c>
      <c r="X967" s="2" t="s">
        <v>4617</v>
      </c>
      <c r="Z967" s="3" t="s">
        <v>4618</v>
      </c>
      <c r="AA967">
        <v>108</v>
      </c>
      <c r="AB967" s="1" t="s">
        <v>198</v>
      </c>
      <c r="AC967" t="s">
        <v>847</v>
      </c>
    </row>
    <row r="968" spans="1:29" x14ac:dyDescent="0.25">
      <c r="A968" s="1" t="s">
        <v>4619</v>
      </c>
      <c r="B968" t="s">
        <v>4620</v>
      </c>
      <c r="C968" t="s">
        <v>4584</v>
      </c>
      <c r="D968" t="str">
        <f>HYPERLINK("http://image.bazic.com/5082.jpg","CLICK HERE")</f>
        <v>CLICK HERE</v>
      </c>
      <c r="E968" s="6">
        <v>1.99</v>
      </c>
      <c r="F968" s="7">
        <v>0.75</v>
      </c>
      <c r="G968" s="4">
        <v>144</v>
      </c>
      <c r="H968" s="5">
        <v>24</v>
      </c>
      <c r="I968">
        <v>22</v>
      </c>
      <c r="J968">
        <v>6.75</v>
      </c>
      <c r="K968">
        <v>9.75</v>
      </c>
      <c r="L968">
        <v>0.83789000000000002</v>
      </c>
      <c r="M968">
        <v>25.68</v>
      </c>
      <c r="N968" s="4">
        <v>6</v>
      </c>
      <c r="O968">
        <v>3.5</v>
      </c>
      <c r="P968">
        <v>9</v>
      </c>
      <c r="Q968">
        <v>0.10938000000000001</v>
      </c>
      <c r="R968" s="5">
        <v>4.1399999999999997</v>
      </c>
      <c r="S968">
        <v>3.75</v>
      </c>
      <c r="T968">
        <v>0.3125</v>
      </c>
      <c r="U968">
        <v>5.6875</v>
      </c>
      <c r="V968">
        <v>3.8600000000000001E-3</v>
      </c>
      <c r="W968">
        <v>0.16500000000000001</v>
      </c>
      <c r="X968" s="2" t="s">
        <v>4621</v>
      </c>
      <c r="Y968" s="1" t="s">
        <v>4622</v>
      </c>
      <c r="Z968" s="3" t="s">
        <v>4623</v>
      </c>
      <c r="AA968">
        <v>55</v>
      </c>
      <c r="AB968" s="1" t="s">
        <v>4585</v>
      </c>
      <c r="AC968" t="s">
        <v>38</v>
      </c>
    </row>
    <row r="969" spans="1:29" x14ac:dyDescent="0.25">
      <c r="A969" s="1" t="s">
        <v>4624</v>
      </c>
      <c r="B969" t="s">
        <v>4625</v>
      </c>
      <c r="C969" t="s">
        <v>29</v>
      </c>
      <c r="D969" t="str">
        <f>HYPERLINK("http://image.bazic.com/50827.jpg","CLICK HERE")</f>
        <v>CLICK HERE</v>
      </c>
      <c r="E969" s="6">
        <v>3.99</v>
      </c>
      <c r="F969" s="7">
        <v>1.05</v>
      </c>
      <c r="G969" s="4">
        <v>48</v>
      </c>
      <c r="I969">
        <v>11.5</v>
      </c>
      <c r="J969">
        <v>8.75</v>
      </c>
      <c r="K969">
        <v>5</v>
      </c>
      <c r="L969">
        <v>0.29115999999999997</v>
      </c>
      <c r="M969">
        <v>11.64</v>
      </c>
      <c r="S969">
        <v>8.5</v>
      </c>
      <c r="T969">
        <v>0.125</v>
      </c>
      <c r="U969">
        <v>10.75</v>
      </c>
      <c r="V969">
        <v>6.6100000000000004E-3</v>
      </c>
      <c r="W969">
        <v>0.26</v>
      </c>
      <c r="X969" s="2" t="s">
        <v>4626</v>
      </c>
      <c r="Z969" s="3" t="s">
        <v>4627</v>
      </c>
      <c r="AA969">
        <v>90</v>
      </c>
      <c r="AB969" s="1" t="s">
        <v>198</v>
      </c>
      <c r="AC969" t="s">
        <v>847</v>
      </c>
    </row>
    <row r="970" spans="1:29" x14ac:dyDescent="0.25">
      <c r="A970" s="1" t="s">
        <v>4628</v>
      </c>
      <c r="B970" t="s">
        <v>4629</v>
      </c>
      <c r="C970" t="s">
        <v>29</v>
      </c>
      <c r="D970" t="str">
        <f>HYPERLINK("http://image.bazic.com/5083436.jpg","CLICK HERE")</f>
        <v>CLICK HERE</v>
      </c>
      <c r="E970" s="6">
        <v>4.99</v>
      </c>
      <c r="F970" s="7">
        <v>1.2</v>
      </c>
      <c r="G970" s="4">
        <v>36</v>
      </c>
      <c r="I970">
        <v>16.25</v>
      </c>
      <c r="J970">
        <v>11.25</v>
      </c>
      <c r="K970">
        <v>4.25</v>
      </c>
      <c r="L970">
        <v>0.44962999999999997</v>
      </c>
      <c r="M970">
        <v>10.56</v>
      </c>
      <c r="S970">
        <v>7.75</v>
      </c>
      <c r="T970">
        <v>0.19</v>
      </c>
      <c r="U970">
        <v>10.75</v>
      </c>
      <c r="V970">
        <v>9.1599999999999997E-3</v>
      </c>
      <c r="W970">
        <v>0.26</v>
      </c>
      <c r="X970" s="2" t="s">
        <v>4630</v>
      </c>
      <c r="Z970" s="3" t="s">
        <v>4631</v>
      </c>
      <c r="AA970">
        <v>99</v>
      </c>
      <c r="AB970" s="1" t="s">
        <v>198</v>
      </c>
      <c r="AC970" t="s">
        <v>31</v>
      </c>
    </row>
    <row r="971" spans="1:29" x14ac:dyDescent="0.25">
      <c r="A971" s="1" t="s">
        <v>4632</v>
      </c>
      <c r="B971" t="s">
        <v>4633</v>
      </c>
      <c r="C971" t="s">
        <v>4397</v>
      </c>
      <c r="D971" t="str">
        <f>HYPERLINK("http://image.bazic.com/5086.jpg","CLICK HERE")</f>
        <v>CLICK HERE</v>
      </c>
      <c r="E971" s="6">
        <v>5.99</v>
      </c>
      <c r="F971" s="7">
        <v>2.85</v>
      </c>
      <c r="G971" s="4">
        <v>30</v>
      </c>
      <c r="I971">
        <v>20.5</v>
      </c>
      <c r="J971">
        <v>10</v>
      </c>
      <c r="K971">
        <v>28.75</v>
      </c>
      <c r="L971">
        <v>3.41073</v>
      </c>
      <c r="M971">
        <v>29.58</v>
      </c>
      <c r="S971">
        <v>19.75</v>
      </c>
      <c r="T971">
        <v>0.25</v>
      </c>
      <c r="U971">
        <v>28</v>
      </c>
      <c r="V971">
        <v>8.0009999999999998E-2</v>
      </c>
      <c r="W971">
        <v>0.76875000000000004</v>
      </c>
      <c r="X971" s="2" t="s">
        <v>4634</v>
      </c>
      <c r="Z971" s="3" t="s">
        <v>4635</v>
      </c>
      <c r="AA971">
        <v>16</v>
      </c>
      <c r="AB971" s="1" t="s">
        <v>1419</v>
      </c>
      <c r="AC971" t="s">
        <v>38</v>
      </c>
    </row>
    <row r="972" spans="1:29" x14ac:dyDescent="0.25">
      <c r="A972" s="1" t="s">
        <v>4636</v>
      </c>
      <c r="B972" t="s">
        <v>4637</v>
      </c>
      <c r="C972" t="s">
        <v>4532</v>
      </c>
      <c r="D972" t="str">
        <f>HYPERLINK("http://image.bazic.com/5087.jpg","CLICK HERE")</f>
        <v>CLICK HERE</v>
      </c>
      <c r="E972" s="6">
        <v>3.99</v>
      </c>
      <c r="F972" s="7">
        <v>1.8</v>
      </c>
      <c r="G972" s="4">
        <v>48</v>
      </c>
      <c r="I972">
        <v>15.5</v>
      </c>
      <c r="J972">
        <v>10.25</v>
      </c>
      <c r="K972">
        <v>8.75</v>
      </c>
      <c r="L972">
        <v>0.80449000000000004</v>
      </c>
      <c r="M972">
        <v>35</v>
      </c>
      <c r="S972">
        <v>7.375</v>
      </c>
      <c r="T972">
        <v>0.375</v>
      </c>
      <c r="U972">
        <v>9.75</v>
      </c>
      <c r="V972">
        <v>1.5610000000000001E-2</v>
      </c>
      <c r="W972">
        <v>0.7</v>
      </c>
      <c r="X972" s="2" t="s">
        <v>4638</v>
      </c>
      <c r="Z972" s="3" t="s">
        <v>4639</v>
      </c>
      <c r="AA972">
        <v>50</v>
      </c>
      <c r="AB972" s="1" t="s">
        <v>4533</v>
      </c>
      <c r="AC972" t="s">
        <v>2029</v>
      </c>
    </row>
    <row r="973" spans="1:29" x14ac:dyDescent="0.25">
      <c r="A973" s="1" t="s">
        <v>4640</v>
      </c>
      <c r="B973" t="s">
        <v>4641</v>
      </c>
      <c r="C973" t="s">
        <v>4532</v>
      </c>
      <c r="D973" t="str">
        <f>HYPERLINK("http://image.bazic.com/5088.jpg","CLICK HERE")</f>
        <v>CLICK HERE</v>
      </c>
      <c r="E973" s="6">
        <v>2.99</v>
      </c>
      <c r="F973" s="7">
        <v>1.5</v>
      </c>
      <c r="G973" s="4">
        <v>48</v>
      </c>
      <c r="I973">
        <v>15.75</v>
      </c>
      <c r="J973">
        <v>10.5</v>
      </c>
      <c r="K973">
        <v>7</v>
      </c>
      <c r="L973">
        <v>0.66991999999999996</v>
      </c>
      <c r="M973">
        <v>25.14</v>
      </c>
      <c r="S973">
        <v>7.5</v>
      </c>
      <c r="T973">
        <v>0.27600000000000002</v>
      </c>
      <c r="U973">
        <v>9.75</v>
      </c>
      <c r="V973">
        <v>1.1679999999999999E-2</v>
      </c>
      <c r="W973">
        <v>0.5</v>
      </c>
      <c r="X973" s="2" t="s">
        <v>4642</v>
      </c>
      <c r="Z973" s="3" t="s">
        <v>4643</v>
      </c>
      <c r="AA973">
        <v>70</v>
      </c>
      <c r="AB973" s="1" t="s">
        <v>4533</v>
      </c>
      <c r="AC973" t="s">
        <v>2029</v>
      </c>
    </row>
    <row r="974" spans="1:29" x14ac:dyDescent="0.25">
      <c r="A974" s="1" t="s">
        <v>4644</v>
      </c>
      <c r="B974" t="s">
        <v>4645</v>
      </c>
      <c r="C974" t="s">
        <v>4532</v>
      </c>
      <c r="D974" t="str">
        <f>HYPERLINK("http://image.bazic.com/5089.jpg","CLICK HERE")</f>
        <v>CLICK HERE</v>
      </c>
      <c r="E974" s="6">
        <v>2.99</v>
      </c>
      <c r="F974" s="7">
        <v>1.5</v>
      </c>
      <c r="G974" s="4">
        <v>48</v>
      </c>
      <c r="I974">
        <v>15.75</v>
      </c>
      <c r="J974">
        <v>10.5</v>
      </c>
      <c r="K974">
        <v>7.25</v>
      </c>
      <c r="L974">
        <v>0.69384999999999997</v>
      </c>
      <c r="M974">
        <v>24.96</v>
      </c>
      <c r="S974">
        <v>7.5</v>
      </c>
      <c r="T974">
        <v>0.27600000000000002</v>
      </c>
      <c r="U974">
        <v>9.75</v>
      </c>
      <c r="V974">
        <v>1.1679999999999999E-2</v>
      </c>
      <c r="W974">
        <v>0.5</v>
      </c>
      <c r="X974" s="2" t="s">
        <v>4646</v>
      </c>
      <c r="Z974" s="3" t="s">
        <v>4647</v>
      </c>
      <c r="AA974">
        <v>70</v>
      </c>
      <c r="AB974" s="1" t="s">
        <v>4533</v>
      </c>
      <c r="AC974" t="s">
        <v>2029</v>
      </c>
    </row>
    <row r="975" spans="1:29" x14ac:dyDescent="0.25">
      <c r="A975" s="1" t="s">
        <v>4648</v>
      </c>
      <c r="B975" t="s">
        <v>4649</v>
      </c>
      <c r="C975" t="s">
        <v>4532</v>
      </c>
      <c r="D975" t="str">
        <f>HYPERLINK("http://image.bazic.com/509.jpg","CLICK HERE")</f>
        <v>CLICK HERE</v>
      </c>
      <c r="E975" s="6">
        <v>2.99</v>
      </c>
      <c r="F975" s="7">
        <v>1.2</v>
      </c>
      <c r="G975" s="4">
        <v>48</v>
      </c>
      <c r="I975">
        <v>15.5</v>
      </c>
      <c r="J975">
        <v>10</v>
      </c>
      <c r="K975">
        <v>8.25</v>
      </c>
      <c r="L975">
        <v>0.74002000000000001</v>
      </c>
      <c r="M975">
        <v>31.32</v>
      </c>
      <c r="S975">
        <v>7.5</v>
      </c>
      <c r="T975">
        <v>0.25</v>
      </c>
      <c r="U975">
        <v>9.75</v>
      </c>
      <c r="V975">
        <v>1.0580000000000001E-2</v>
      </c>
      <c r="W975">
        <v>0.62</v>
      </c>
      <c r="X975" s="2" t="s">
        <v>4650</v>
      </c>
      <c r="Z975" s="3" t="s">
        <v>4651</v>
      </c>
      <c r="AA975">
        <v>50</v>
      </c>
      <c r="AB975" s="1" t="s">
        <v>4533</v>
      </c>
      <c r="AC975" t="s">
        <v>2029</v>
      </c>
    </row>
    <row r="976" spans="1:29" x14ac:dyDescent="0.25">
      <c r="A976" s="1" t="s">
        <v>4652</v>
      </c>
      <c r="B976" t="s">
        <v>4653</v>
      </c>
      <c r="C976" t="s">
        <v>4532</v>
      </c>
      <c r="D976" t="str">
        <f>HYPERLINK("http://image.bazic.com/5090.jpg","CLICK HERE")</f>
        <v>CLICK HERE</v>
      </c>
      <c r="E976" s="6">
        <v>2.99</v>
      </c>
      <c r="F976" s="7">
        <v>1.5</v>
      </c>
      <c r="G976" s="4">
        <v>48</v>
      </c>
      <c r="I976">
        <v>15.25</v>
      </c>
      <c r="J976">
        <v>10</v>
      </c>
      <c r="K976">
        <v>9</v>
      </c>
      <c r="L976">
        <v>0.79427000000000003</v>
      </c>
      <c r="M976">
        <v>34.9</v>
      </c>
      <c r="S976">
        <v>7.48</v>
      </c>
      <c r="T976">
        <v>0.39400000000000002</v>
      </c>
      <c r="U976">
        <v>9.6850000000000005</v>
      </c>
      <c r="V976">
        <v>1.652E-2</v>
      </c>
      <c r="W976">
        <v>0.7</v>
      </c>
      <c r="X976" s="2" t="s">
        <v>4654</v>
      </c>
      <c r="Z976" s="3" t="s">
        <v>4655</v>
      </c>
      <c r="AA976">
        <v>50</v>
      </c>
      <c r="AB976" s="1" t="s">
        <v>4533</v>
      </c>
      <c r="AC976" t="s">
        <v>2029</v>
      </c>
    </row>
    <row r="977" spans="1:29" x14ac:dyDescent="0.25">
      <c r="A977" s="1" t="s">
        <v>4656</v>
      </c>
      <c r="B977" t="s">
        <v>4657</v>
      </c>
      <c r="C977" t="s">
        <v>4532</v>
      </c>
      <c r="D977" t="str">
        <f>HYPERLINK("http://image.bazic.com/5091.jpg","CLICK HERE")</f>
        <v>CLICK HERE</v>
      </c>
      <c r="E977" s="6">
        <v>2.99</v>
      </c>
      <c r="F977" s="7">
        <v>1.5</v>
      </c>
      <c r="G977" s="4">
        <v>48</v>
      </c>
      <c r="I977">
        <v>15.5</v>
      </c>
      <c r="J977">
        <v>10</v>
      </c>
      <c r="K977">
        <v>9</v>
      </c>
      <c r="L977">
        <v>0.80728999999999995</v>
      </c>
      <c r="M977">
        <v>34.78</v>
      </c>
      <c r="S977">
        <v>7.48</v>
      </c>
      <c r="T977">
        <v>0.39400000000000002</v>
      </c>
      <c r="U977">
        <v>9.6850000000000005</v>
      </c>
      <c r="V977">
        <v>1.652E-2</v>
      </c>
      <c r="W977">
        <v>0.7</v>
      </c>
      <c r="X977" s="2" t="s">
        <v>4658</v>
      </c>
      <c r="Z977" s="3" t="s">
        <v>4659</v>
      </c>
      <c r="AA977">
        <v>50</v>
      </c>
      <c r="AB977" s="1" t="s">
        <v>4533</v>
      </c>
      <c r="AC977" t="s">
        <v>2029</v>
      </c>
    </row>
    <row r="978" spans="1:29" x14ac:dyDescent="0.25">
      <c r="A978" s="1" t="s">
        <v>4660</v>
      </c>
      <c r="B978" t="s">
        <v>4661</v>
      </c>
      <c r="C978" t="s">
        <v>4532</v>
      </c>
      <c r="D978" t="str">
        <f>HYPERLINK("http://image.bazic.com/5096.jpg","CLICK HERE")</f>
        <v>CLICK HERE</v>
      </c>
      <c r="E978" s="6">
        <v>1.99</v>
      </c>
      <c r="F978" s="7">
        <v>0.55000000000000004</v>
      </c>
      <c r="G978" s="4">
        <v>288</v>
      </c>
      <c r="H978" s="5">
        <v>24</v>
      </c>
      <c r="I978">
        <v>22.5</v>
      </c>
      <c r="J978">
        <v>9.5</v>
      </c>
      <c r="K978">
        <v>11</v>
      </c>
      <c r="L978">
        <v>1.3606799999999999</v>
      </c>
      <c r="M978">
        <v>40.06</v>
      </c>
      <c r="N978" s="4">
        <v>7.25</v>
      </c>
      <c r="O978">
        <v>2.75</v>
      </c>
      <c r="P978">
        <v>8.75</v>
      </c>
      <c r="Q978">
        <v>0.10095999999999999</v>
      </c>
      <c r="R978" s="5">
        <v>3.16</v>
      </c>
      <c r="S978">
        <v>6.968</v>
      </c>
      <c r="T978">
        <v>0.11799999999999999</v>
      </c>
      <c r="U978">
        <v>8.11</v>
      </c>
      <c r="V978">
        <v>3.8600000000000001E-3</v>
      </c>
      <c r="W978">
        <v>0.12</v>
      </c>
      <c r="X978" s="2" t="s">
        <v>4662</v>
      </c>
      <c r="Y978" s="1" t="s">
        <v>4663</v>
      </c>
      <c r="Z978" s="3" t="s">
        <v>4664</v>
      </c>
      <c r="AA978">
        <v>52</v>
      </c>
      <c r="AB978" s="1" t="s">
        <v>4533</v>
      </c>
      <c r="AC978" t="s">
        <v>847</v>
      </c>
    </row>
    <row r="979" spans="1:29" x14ac:dyDescent="0.25">
      <c r="A979" s="1" t="s">
        <v>4665</v>
      </c>
      <c r="B979" t="s">
        <v>4666</v>
      </c>
      <c r="C979" t="s">
        <v>65</v>
      </c>
      <c r="D979" t="str">
        <f>HYPERLINK("http://image.bazic.com/510.jpg","CLICK HERE")</f>
        <v>CLICK HERE</v>
      </c>
      <c r="E979" s="6">
        <v>2.99</v>
      </c>
      <c r="F979" s="7">
        <v>1.2</v>
      </c>
      <c r="G979" s="4">
        <v>50</v>
      </c>
      <c r="I979">
        <v>17.75</v>
      </c>
      <c r="J979">
        <v>12</v>
      </c>
      <c r="K979">
        <v>5.5</v>
      </c>
      <c r="L979">
        <v>0.67795000000000005</v>
      </c>
      <c r="M979">
        <v>25.14</v>
      </c>
      <c r="S979">
        <v>8.5</v>
      </c>
      <c r="T979">
        <v>0.25</v>
      </c>
      <c r="U979">
        <v>11</v>
      </c>
      <c r="V979">
        <v>1.353E-2</v>
      </c>
      <c r="W979">
        <v>0.48</v>
      </c>
      <c r="X979" s="2" t="s">
        <v>4667</v>
      </c>
      <c r="Z979" s="3" t="s">
        <v>4668</v>
      </c>
      <c r="AA979">
        <v>45</v>
      </c>
      <c r="AB979" s="1" t="s">
        <v>4015</v>
      </c>
      <c r="AC979" t="s">
        <v>847</v>
      </c>
    </row>
    <row r="980" spans="1:29" x14ac:dyDescent="0.25">
      <c r="A980" s="1" t="s">
        <v>4669</v>
      </c>
      <c r="B980" t="s">
        <v>4670</v>
      </c>
      <c r="C980" t="s">
        <v>4671</v>
      </c>
      <c r="D980" t="str">
        <f>HYPERLINK("http://image.bazic.com/5100.jpg","CLICK HERE")</f>
        <v>CLICK HERE</v>
      </c>
      <c r="E980" s="6">
        <v>1.99</v>
      </c>
      <c r="F980" s="7">
        <v>0.99</v>
      </c>
      <c r="G980" s="4">
        <v>144</v>
      </c>
      <c r="H980" s="5">
        <v>24</v>
      </c>
      <c r="I980">
        <v>24.5</v>
      </c>
      <c r="J980">
        <v>10.5</v>
      </c>
      <c r="K980">
        <v>12.75</v>
      </c>
      <c r="L980">
        <v>1.89811</v>
      </c>
      <c r="M980">
        <v>35.08</v>
      </c>
      <c r="N980" s="4">
        <v>9.75</v>
      </c>
      <c r="O980">
        <v>8</v>
      </c>
      <c r="P980">
        <v>6</v>
      </c>
      <c r="Q980">
        <v>0.27083000000000002</v>
      </c>
      <c r="R980" s="5">
        <v>5.64</v>
      </c>
      <c r="S980">
        <v>3.976</v>
      </c>
      <c r="T980">
        <v>0.875</v>
      </c>
      <c r="U980">
        <v>7.1875</v>
      </c>
      <c r="V980">
        <v>1.447E-2</v>
      </c>
      <c r="W980">
        <v>0.22</v>
      </c>
      <c r="X980" s="2" t="s">
        <v>4672</v>
      </c>
      <c r="Y980" s="1" t="s">
        <v>4673</v>
      </c>
      <c r="Z980" s="3" t="s">
        <v>4674</v>
      </c>
      <c r="AA980">
        <v>30</v>
      </c>
      <c r="AB980" s="1" t="s">
        <v>4369</v>
      </c>
      <c r="AC980" t="s">
        <v>38</v>
      </c>
    </row>
    <row r="981" spans="1:29" x14ac:dyDescent="0.25">
      <c r="A981" s="1" t="s">
        <v>4675</v>
      </c>
      <c r="B981" t="s">
        <v>4676</v>
      </c>
      <c r="C981" t="s">
        <v>4671</v>
      </c>
      <c r="D981" t="str">
        <f>HYPERLINK("http://image.bazic.com/5101.jpg","CLICK HERE")</f>
        <v>CLICK HERE</v>
      </c>
      <c r="E981" s="6">
        <v>1.99</v>
      </c>
      <c r="F981" s="7">
        <v>0.99</v>
      </c>
      <c r="G981" s="4">
        <v>144</v>
      </c>
      <c r="H981" s="5">
        <v>24</v>
      </c>
      <c r="I981">
        <v>16.5</v>
      </c>
      <c r="J981">
        <v>10</v>
      </c>
      <c r="K981">
        <v>15</v>
      </c>
      <c r="L981">
        <v>1.4322900000000001</v>
      </c>
      <c r="M981">
        <v>23.16</v>
      </c>
      <c r="N981" s="4">
        <v>9</v>
      </c>
      <c r="O981">
        <v>8</v>
      </c>
      <c r="P981">
        <v>5</v>
      </c>
      <c r="Q981">
        <v>0.20832999999999999</v>
      </c>
      <c r="R981" s="5">
        <v>3.68</v>
      </c>
      <c r="S981">
        <v>3.9375</v>
      </c>
      <c r="T981">
        <v>0.5625</v>
      </c>
      <c r="U981">
        <v>6.75</v>
      </c>
      <c r="V981">
        <v>8.6499999999999997E-3</v>
      </c>
      <c r="W981">
        <v>0.14000000000000001</v>
      </c>
      <c r="X981" s="2" t="s">
        <v>4677</v>
      </c>
      <c r="Y981" s="1" t="s">
        <v>4678</v>
      </c>
      <c r="Z981" s="3" t="s">
        <v>4679</v>
      </c>
      <c r="AA981">
        <v>50</v>
      </c>
      <c r="AB981" s="1" t="s">
        <v>4369</v>
      </c>
      <c r="AC981" t="s">
        <v>38</v>
      </c>
    </row>
    <row r="982" spans="1:29" x14ac:dyDescent="0.25">
      <c r="A982" s="1" t="s">
        <v>4680</v>
      </c>
      <c r="B982" t="s">
        <v>4681</v>
      </c>
      <c r="C982" t="s">
        <v>4671</v>
      </c>
      <c r="D982" t="str">
        <f>HYPERLINK("http://image.bazic.com/5102.jpg","CLICK HERE")</f>
        <v>CLICK HERE</v>
      </c>
      <c r="E982" s="6">
        <v>1.99</v>
      </c>
      <c r="F982" s="7">
        <v>0.99</v>
      </c>
      <c r="G982" s="4">
        <v>144</v>
      </c>
      <c r="H982" s="5">
        <v>24</v>
      </c>
      <c r="I982">
        <v>24.25</v>
      </c>
      <c r="J982">
        <v>10.5</v>
      </c>
      <c r="K982">
        <v>13</v>
      </c>
      <c r="L982">
        <v>1.9155800000000001</v>
      </c>
      <c r="M982">
        <v>35.1</v>
      </c>
      <c r="N982" s="4">
        <v>9.75</v>
      </c>
      <c r="O982">
        <v>8</v>
      </c>
      <c r="P982">
        <v>6</v>
      </c>
      <c r="Q982">
        <v>0.27083000000000002</v>
      </c>
      <c r="R982" s="5">
        <v>5.64</v>
      </c>
      <c r="S982">
        <v>3.9375</v>
      </c>
      <c r="T982">
        <v>0.9375</v>
      </c>
      <c r="U982">
        <v>7.1875</v>
      </c>
      <c r="V982">
        <v>1.5350000000000001E-2</v>
      </c>
      <c r="W982">
        <v>0.22</v>
      </c>
      <c r="X982" s="2" t="s">
        <v>4682</v>
      </c>
      <c r="Y982" s="1" t="s">
        <v>4683</v>
      </c>
      <c r="Z982" s="3" t="s">
        <v>4684</v>
      </c>
      <c r="AA982">
        <v>30</v>
      </c>
      <c r="AB982" s="1" t="s">
        <v>4369</v>
      </c>
      <c r="AC982" t="s">
        <v>38</v>
      </c>
    </row>
    <row r="983" spans="1:29" x14ac:dyDescent="0.25">
      <c r="A983" s="1" t="s">
        <v>4685</v>
      </c>
      <c r="B983" t="s">
        <v>4686</v>
      </c>
      <c r="C983" t="s">
        <v>29</v>
      </c>
      <c r="D983" t="str">
        <f>HYPERLINK("http://image.bazic.com/51029.jpg","CLICK HERE")</f>
        <v>CLICK HERE</v>
      </c>
      <c r="E983" s="6">
        <v>4.99</v>
      </c>
      <c r="F983" s="7">
        <v>1.2</v>
      </c>
      <c r="G983" s="4">
        <v>36</v>
      </c>
      <c r="I983">
        <v>16</v>
      </c>
      <c r="J983">
        <v>11.5</v>
      </c>
      <c r="K983">
        <v>4.5</v>
      </c>
      <c r="L983">
        <v>0.47916999999999998</v>
      </c>
      <c r="M983">
        <v>10.9</v>
      </c>
      <c r="S983">
        <v>7.75</v>
      </c>
      <c r="T983">
        <v>0.25</v>
      </c>
      <c r="U983">
        <v>10.75</v>
      </c>
      <c r="V983">
        <v>1.205E-2</v>
      </c>
      <c r="W983">
        <v>0.28000000000000003</v>
      </c>
      <c r="X983" s="2" t="s">
        <v>4687</v>
      </c>
      <c r="Z983" s="3" t="s">
        <v>4688</v>
      </c>
      <c r="AA983">
        <v>100</v>
      </c>
      <c r="AB983" s="1" t="s">
        <v>198</v>
      </c>
      <c r="AC983" t="s">
        <v>31</v>
      </c>
    </row>
    <row r="984" spans="1:29" x14ac:dyDescent="0.25">
      <c r="A984" s="1" t="s">
        <v>4689</v>
      </c>
      <c r="B984" t="s">
        <v>4690</v>
      </c>
      <c r="C984" t="s">
        <v>4671</v>
      </c>
      <c r="D984" t="str">
        <f>HYPERLINK("http://image.bazic.com/5103.jpg","CLICK HERE")</f>
        <v>CLICK HERE</v>
      </c>
      <c r="E984" s="6">
        <v>1.99</v>
      </c>
      <c r="F984" s="7">
        <v>0.99</v>
      </c>
      <c r="G984" s="4">
        <v>144</v>
      </c>
      <c r="H984" s="5">
        <v>24</v>
      </c>
      <c r="I984">
        <v>24.75</v>
      </c>
      <c r="J984">
        <v>10.5</v>
      </c>
      <c r="K984">
        <v>11</v>
      </c>
      <c r="L984">
        <v>1.6543000000000001</v>
      </c>
      <c r="M984">
        <v>29.14</v>
      </c>
      <c r="N984" s="4">
        <v>9.5</v>
      </c>
      <c r="O984">
        <v>8</v>
      </c>
      <c r="P984">
        <v>5.25</v>
      </c>
      <c r="Q984">
        <v>0.23089999999999999</v>
      </c>
      <c r="R984" s="5">
        <v>4.6399999999999997</v>
      </c>
      <c r="S984">
        <v>3.9375</v>
      </c>
      <c r="T984">
        <v>1</v>
      </c>
      <c r="U984">
        <v>7.1875</v>
      </c>
      <c r="V984">
        <v>1.6379999999999999E-2</v>
      </c>
      <c r="W984">
        <v>0.23</v>
      </c>
      <c r="X984" s="2" t="s">
        <v>4691</v>
      </c>
      <c r="Y984" s="1" t="s">
        <v>4692</v>
      </c>
      <c r="Z984" s="3" t="s">
        <v>4693</v>
      </c>
      <c r="AA984">
        <v>36</v>
      </c>
      <c r="AB984" s="1" t="s">
        <v>4369</v>
      </c>
      <c r="AC984" t="s">
        <v>38</v>
      </c>
    </row>
    <row r="985" spans="1:29" x14ac:dyDescent="0.25">
      <c r="A985" s="1" t="s">
        <v>4694</v>
      </c>
      <c r="B985" t="s">
        <v>4695</v>
      </c>
      <c r="C985" t="s">
        <v>4671</v>
      </c>
      <c r="D985" t="str">
        <f>HYPERLINK("http://image.bazic.com/5104.jpg","CLICK HERE")</f>
        <v>CLICK HERE</v>
      </c>
      <c r="E985" s="6">
        <v>0.99</v>
      </c>
      <c r="F985" s="7">
        <v>0.45</v>
      </c>
      <c r="G985" s="4">
        <v>288</v>
      </c>
      <c r="H985" s="5">
        <v>24</v>
      </c>
      <c r="I985">
        <v>15.25</v>
      </c>
      <c r="J985">
        <v>14</v>
      </c>
      <c r="K985">
        <v>9.5</v>
      </c>
      <c r="L985">
        <v>1.1737599999999999</v>
      </c>
      <c r="M985">
        <v>31.5</v>
      </c>
      <c r="N985" s="4">
        <v>7.25</v>
      </c>
      <c r="O985">
        <v>6.75</v>
      </c>
      <c r="P985">
        <v>2.75</v>
      </c>
      <c r="Q985">
        <v>7.7880000000000005E-2</v>
      </c>
      <c r="R985" s="5">
        <v>2.5</v>
      </c>
      <c r="S985">
        <v>3.3460000000000001</v>
      </c>
      <c r="T985">
        <v>0.39400000000000002</v>
      </c>
      <c r="U985">
        <v>5.1180000000000003</v>
      </c>
      <c r="V985">
        <v>3.9100000000000003E-3</v>
      </c>
      <c r="W985">
        <v>0.08</v>
      </c>
      <c r="X985" s="2" t="s">
        <v>4696</v>
      </c>
      <c r="Y985" s="1" t="s">
        <v>4697</v>
      </c>
      <c r="Z985" s="3" t="s">
        <v>4698</v>
      </c>
      <c r="AA985">
        <v>42</v>
      </c>
      <c r="AB985" s="1" t="s">
        <v>4369</v>
      </c>
      <c r="AC985" t="s">
        <v>38</v>
      </c>
    </row>
    <row r="986" spans="1:29" x14ac:dyDescent="0.25">
      <c r="A986" s="1" t="s">
        <v>4699</v>
      </c>
      <c r="B986" t="s">
        <v>4700</v>
      </c>
      <c r="C986" t="s">
        <v>4671</v>
      </c>
      <c r="D986" t="str">
        <f>HYPERLINK("http://image.bazic.com/5105.jpg","CLICK HERE")</f>
        <v>CLICK HERE</v>
      </c>
      <c r="E986" s="6">
        <v>0.99</v>
      </c>
      <c r="F986" s="7">
        <v>0.45</v>
      </c>
      <c r="G986" s="4">
        <v>288</v>
      </c>
      <c r="H986" s="5">
        <v>24</v>
      </c>
      <c r="I986">
        <v>15.25</v>
      </c>
      <c r="J986">
        <v>14</v>
      </c>
      <c r="K986">
        <v>9.5</v>
      </c>
      <c r="L986">
        <v>1.1737599999999999</v>
      </c>
      <c r="M986">
        <v>31.48</v>
      </c>
      <c r="N986" s="4">
        <v>7.25</v>
      </c>
      <c r="O986">
        <v>6.75</v>
      </c>
      <c r="P986">
        <v>2.75</v>
      </c>
      <c r="Q986">
        <v>7.7880000000000005E-2</v>
      </c>
      <c r="R986" s="5">
        <v>2.52</v>
      </c>
      <c r="S986">
        <v>3.3460000000000001</v>
      </c>
      <c r="T986">
        <v>0.39400000000000002</v>
      </c>
      <c r="U986">
        <v>5.1180000000000003</v>
      </c>
      <c r="V986">
        <v>3.9100000000000003E-3</v>
      </c>
      <c r="W986">
        <v>0.1</v>
      </c>
      <c r="X986" s="2" t="s">
        <v>4701</v>
      </c>
      <c r="Y986" s="1" t="s">
        <v>4702</v>
      </c>
      <c r="Z986" s="3" t="s">
        <v>4703</v>
      </c>
      <c r="AA986">
        <v>54</v>
      </c>
      <c r="AB986" s="1" t="s">
        <v>4369</v>
      </c>
      <c r="AC986" t="s">
        <v>38</v>
      </c>
    </row>
    <row r="987" spans="1:29" x14ac:dyDescent="0.25">
      <c r="A987" s="1" t="s">
        <v>4704</v>
      </c>
      <c r="B987" t="s">
        <v>4705</v>
      </c>
      <c r="C987" t="s">
        <v>4671</v>
      </c>
      <c r="D987" t="str">
        <f>HYPERLINK("http://image.bazic.com/5106.jpg","CLICK HERE")</f>
        <v>CLICK HERE</v>
      </c>
      <c r="E987" s="6">
        <v>0.99</v>
      </c>
      <c r="F987" s="7">
        <v>0.45</v>
      </c>
      <c r="G987" s="4">
        <v>288</v>
      </c>
      <c r="H987" s="5">
        <v>24</v>
      </c>
      <c r="I987">
        <v>15</v>
      </c>
      <c r="J987">
        <v>14</v>
      </c>
      <c r="K987">
        <v>8</v>
      </c>
      <c r="L987">
        <v>0.97221999999999997</v>
      </c>
      <c r="M987">
        <v>25.86</v>
      </c>
      <c r="N987" s="4">
        <v>7.25</v>
      </c>
      <c r="O987">
        <v>7</v>
      </c>
      <c r="P987">
        <v>2.25</v>
      </c>
      <c r="Q987">
        <v>6.608E-2</v>
      </c>
      <c r="R987" s="5">
        <v>2.6</v>
      </c>
      <c r="S987">
        <v>3.3460000000000001</v>
      </c>
      <c r="T987">
        <v>0.39400000000000002</v>
      </c>
      <c r="U987">
        <v>5.1180000000000003</v>
      </c>
      <c r="V987">
        <v>3.9100000000000003E-3</v>
      </c>
      <c r="W987">
        <v>0.08</v>
      </c>
      <c r="X987" s="2" t="s">
        <v>4706</v>
      </c>
      <c r="Y987" s="1" t="s">
        <v>4707</v>
      </c>
      <c r="Z987" s="3" t="s">
        <v>4708</v>
      </c>
      <c r="AA987">
        <v>48</v>
      </c>
      <c r="AB987" s="1" t="s">
        <v>4369</v>
      </c>
      <c r="AC987" t="s">
        <v>38</v>
      </c>
    </row>
    <row r="988" spans="1:29" x14ac:dyDescent="0.25">
      <c r="A988" s="1" t="s">
        <v>4709</v>
      </c>
      <c r="B988" t="s">
        <v>4710</v>
      </c>
      <c r="C988" t="s">
        <v>4671</v>
      </c>
      <c r="D988" t="str">
        <f>HYPERLINK("http://image.bazic.com/5108.jpg","CLICK HERE")</f>
        <v>CLICK HERE</v>
      </c>
      <c r="E988" s="6">
        <v>1.99</v>
      </c>
      <c r="F988" s="7">
        <v>0.55000000000000004</v>
      </c>
      <c r="G988" s="4">
        <v>288</v>
      </c>
      <c r="H988" s="5">
        <v>24</v>
      </c>
      <c r="I988">
        <v>15</v>
      </c>
      <c r="J988">
        <v>14</v>
      </c>
      <c r="K988">
        <v>7.5</v>
      </c>
      <c r="L988">
        <v>0.91146000000000005</v>
      </c>
      <c r="M988">
        <v>22.98</v>
      </c>
      <c r="N988" s="4">
        <v>7.25</v>
      </c>
      <c r="O988">
        <v>6.25</v>
      </c>
      <c r="P988">
        <v>2</v>
      </c>
      <c r="Q988">
        <v>5.2449999999999997E-2</v>
      </c>
      <c r="R988" s="5">
        <v>1.82</v>
      </c>
      <c r="S988">
        <v>3.5</v>
      </c>
      <c r="T988">
        <v>0.25</v>
      </c>
      <c r="U988">
        <v>5.25</v>
      </c>
      <c r="V988">
        <v>2.66E-3</v>
      </c>
      <c r="W988">
        <v>0.08</v>
      </c>
      <c r="X988" s="2" t="s">
        <v>4711</v>
      </c>
      <c r="Y988" s="1" t="s">
        <v>4712</v>
      </c>
      <c r="Z988" s="3" t="s">
        <v>4713</v>
      </c>
      <c r="AA988">
        <v>48</v>
      </c>
      <c r="AB988" s="1" t="s">
        <v>4369</v>
      </c>
      <c r="AC988" t="s">
        <v>38</v>
      </c>
    </row>
    <row r="989" spans="1:29" x14ac:dyDescent="0.25">
      <c r="A989" s="1" t="s">
        <v>4714</v>
      </c>
      <c r="B989" t="s">
        <v>4715</v>
      </c>
      <c r="C989" t="s">
        <v>4716</v>
      </c>
      <c r="D989" t="str">
        <f>HYPERLINK("http://image.bazic.com/511.jpg","CLICK HERE")</f>
        <v>CLICK HERE</v>
      </c>
      <c r="E989" s="6">
        <v>1.99</v>
      </c>
      <c r="F989" s="7">
        <v>0.89</v>
      </c>
      <c r="G989" s="4">
        <v>36</v>
      </c>
      <c r="I989">
        <v>10.75</v>
      </c>
      <c r="J989">
        <v>9.75</v>
      </c>
      <c r="K989">
        <v>4.75</v>
      </c>
      <c r="L989">
        <v>0.28810999999999998</v>
      </c>
      <c r="M989">
        <v>8.32</v>
      </c>
      <c r="S989">
        <v>5</v>
      </c>
      <c r="T989">
        <v>0.70899999999999996</v>
      </c>
      <c r="U989">
        <v>4</v>
      </c>
      <c r="V989">
        <v>8.2100000000000003E-3</v>
      </c>
      <c r="W989">
        <v>0.2</v>
      </c>
      <c r="X989" s="2" t="s">
        <v>4718</v>
      </c>
      <c r="Z989" s="3" t="s">
        <v>4719</v>
      </c>
      <c r="AA989">
        <v>180</v>
      </c>
      <c r="AB989" s="1" t="s">
        <v>4717</v>
      </c>
      <c r="AC989" t="s">
        <v>847</v>
      </c>
    </row>
    <row r="990" spans="1:29" x14ac:dyDescent="0.25">
      <c r="A990" s="1" t="s">
        <v>4720</v>
      </c>
      <c r="B990" t="s">
        <v>4721</v>
      </c>
      <c r="C990" t="s">
        <v>4671</v>
      </c>
      <c r="D990" t="str">
        <f>HYPERLINK("http://image.bazic.com/5112.jpg","CLICK HERE")</f>
        <v>CLICK HERE</v>
      </c>
      <c r="E990" s="6">
        <v>1.99</v>
      </c>
      <c r="F990" s="7">
        <v>0.75</v>
      </c>
      <c r="G990" s="4">
        <v>144</v>
      </c>
      <c r="H990" s="5">
        <v>24</v>
      </c>
      <c r="I990">
        <v>15.25</v>
      </c>
      <c r="J990">
        <v>11.75</v>
      </c>
      <c r="K990">
        <v>10.25</v>
      </c>
      <c r="L990">
        <v>1.0628899999999999</v>
      </c>
      <c r="M990">
        <v>26.08</v>
      </c>
      <c r="N990" s="4">
        <v>11</v>
      </c>
      <c r="O990">
        <v>7.5</v>
      </c>
      <c r="P990">
        <v>3</v>
      </c>
      <c r="Q990">
        <v>0.14323</v>
      </c>
      <c r="R990" s="5">
        <v>4.1399999999999997</v>
      </c>
      <c r="S990">
        <v>3.5625</v>
      </c>
      <c r="T990">
        <v>0.32500000000000001</v>
      </c>
      <c r="U990">
        <v>7</v>
      </c>
      <c r="V990">
        <v>4.6899999999999997E-3</v>
      </c>
      <c r="W990">
        <v>0.16</v>
      </c>
      <c r="X990" s="2" t="s">
        <v>4722</v>
      </c>
      <c r="Y990" s="1" t="s">
        <v>4723</v>
      </c>
      <c r="Z990" s="3" t="s">
        <v>4724</v>
      </c>
      <c r="AA990">
        <v>50</v>
      </c>
      <c r="AB990" s="1" t="s">
        <v>4369</v>
      </c>
      <c r="AC990" t="s">
        <v>38</v>
      </c>
    </row>
    <row r="991" spans="1:29" x14ac:dyDescent="0.25">
      <c r="A991" s="1" t="s">
        <v>4725</v>
      </c>
      <c r="B991" t="s">
        <v>4726</v>
      </c>
      <c r="C991" t="s">
        <v>4671</v>
      </c>
      <c r="D991" t="str">
        <f>HYPERLINK("http://image.bazic.com/5113.jpg","CLICK HERE")</f>
        <v>CLICK HERE</v>
      </c>
      <c r="E991" s="6">
        <v>1.99</v>
      </c>
      <c r="F991" s="7">
        <v>0.75</v>
      </c>
      <c r="G991" s="4">
        <v>144</v>
      </c>
      <c r="H991" s="5">
        <v>24</v>
      </c>
      <c r="I991">
        <v>15.25</v>
      </c>
      <c r="J991">
        <v>11</v>
      </c>
      <c r="K991">
        <v>7.25</v>
      </c>
      <c r="L991">
        <v>0.70381000000000005</v>
      </c>
      <c r="M991">
        <v>18.760000000000002</v>
      </c>
      <c r="N991" s="4">
        <v>10.5</v>
      </c>
      <c r="O991">
        <v>7.25</v>
      </c>
      <c r="P991">
        <v>2.25</v>
      </c>
      <c r="Q991">
        <v>9.912E-2</v>
      </c>
      <c r="R991" s="5">
        <v>3.02</v>
      </c>
      <c r="S991">
        <v>3.5625</v>
      </c>
      <c r="T991">
        <v>0.25</v>
      </c>
      <c r="U991">
        <v>7</v>
      </c>
      <c r="V991">
        <v>3.6099999999999999E-3</v>
      </c>
      <c r="W991">
        <v>0.12</v>
      </c>
      <c r="X991" s="2" t="s">
        <v>4727</v>
      </c>
      <c r="Y991" s="1" t="s">
        <v>4728</v>
      </c>
      <c r="Z991" s="3" t="s">
        <v>4729</v>
      </c>
      <c r="AA991">
        <v>70</v>
      </c>
      <c r="AB991" s="1" t="s">
        <v>4369</v>
      </c>
      <c r="AC991" t="s">
        <v>38</v>
      </c>
    </row>
    <row r="992" spans="1:29" x14ac:dyDescent="0.25">
      <c r="A992" s="1" t="s">
        <v>4730</v>
      </c>
      <c r="B992" t="s">
        <v>4731</v>
      </c>
      <c r="C992" t="s">
        <v>4671</v>
      </c>
      <c r="D992" t="str">
        <f>HYPERLINK("http://image.bazic.com/5114.jpg","CLICK HERE")</f>
        <v>CLICK HERE</v>
      </c>
      <c r="E992" s="6">
        <v>1.99</v>
      </c>
      <c r="F992" s="7">
        <v>0.85</v>
      </c>
      <c r="G992" s="4">
        <v>144</v>
      </c>
      <c r="H992" s="5">
        <v>24</v>
      </c>
      <c r="I992">
        <v>15</v>
      </c>
      <c r="J992">
        <v>11</v>
      </c>
      <c r="K992">
        <v>7.5</v>
      </c>
      <c r="L992">
        <v>0.71614999999999995</v>
      </c>
      <c r="M992">
        <v>18.78</v>
      </c>
      <c r="N992" s="4">
        <v>10.5</v>
      </c>
      <c r="O992">
        <v>7.25</v>
      </c>
      <c r="P992">
        <v>2</v>
      </c>
      <c r="Q992">
        <v>8.8109999999999994E-2</v>
      </c>
      <c r="R992" s="5">
        <v>3.02</v>
      </c>
      <c r="S992">
        <v>3.625</v>
      </c>
      <c r="T992">
        <v>0.25</v>
      </c>
      <c r="U992">
        <v>7.125</v>
      </c>
      <c r="V992">
        <v>3.7399999999999998E-3</v>
      </c>
      <c r="W992">
        <v>0.1</v>
      </c>
      <c r="X992" s="2" t="s">
        <v>4732</v>
      </c>
      <c r="Y992" s="1" t="s">
        <v>4733</v>
      </c>
      <c r="Z992" s="3" t="s">
        <v>4734</v>
      </c>
      <c r="AA992">
        <v>70</v>
      </c>
      <c r="AB992" s="1" t="s">
        <v>4369</v>
      </c>
      <c r="AC992" t="s">
        <v>38</v>
      </c>
    </row>
    <row r="993" spans="1:29" x14ac:dyDescent="0.25">
      <c r="A993" s="1" t="s">
        <v>4735</v>
      </c>
      <c r="B993" t="s">
        <v>4736</v>
      </c>
      <c r="C993" t="s">
        <v>4397</v>
      </c>
      <c r="D993" t="str">
        <f>HYPERLINK("http://image.bazic.com/512.jpg","CLICK HERE")</f>
        <v>CLICK HERE</v>
      </c>
      <c r="E993" s="6">
        <v>1.99</v>
      </c>
      <c r="F993" s="7">
        <v>0.85</v>
      </c>
      <c r="G993" s="4">
        <v>48</v>
      </c>
      <c r="I993">
        <v>14.5</v>
      </c>
      <c r="J993">
        <v>11.5</v>
      </c>
      <c r="K993">
        <v>3.5</v>
      </c>
      <c r="L993">
        <v>0.33774999999999999</v>
      </c>
      <c r="M993">
        <v>13.88</v>
      </c>
      <c r="S993">
        <v>11</v>
      </c>
      <c r="T993">
        <v>7.9000000000000001E-2</v>
      </c>
      <c r="U993">
        <v>14</v>
      </c>
      <c r="V993">
        <v>7.0400000000000003E-3</v>
      </c>
      <c r="W993">
        <v>0.28000000000000003</v>
      </c>
      <c r="X993" s="2" t="s">
        <v>4738</v>
      </c>
      <c r="Z993" s="3" t="s">
        <v>4739</v>
      </c>
      <c r="AA993">
        <v>100</v>
      </c>
      <c r="AB993" s="1" t="s">
        <v>4737</v>
      </c>
      <c r="AC993" t="s">
        <v>2029</v>
      </c>
    </row>
    <row r="994" spans="1:29" x14ac:dyDescent="0.25">
      <c r="A994" s="1" t="s">
        <v>4740</v>
      </c>
      <c r="B994" t="s">
        <v>4741</v>
      </c>
      <c r="C994" t="s">
        <v>4671</v>
      </c>
      <c r="D994" t="str">
        <f>HYPERLINK("http://image.bazic.com/5121.jpg","CLICK HERE")</f>
        <v>CLICK HERE</v>
      </c>
      <c r="E994" s="6">
        <v>1.99</v>
      </c>
      <c r="F994" s="7">
        <v>0.75</v>
      </c>
      <c r="G994" s="4">
        <v>144</v>
      </c>
      <c r="H994" s="5">
        <v>24</v>
      </c>
      <c r="I994">
        <v>13</v>
      </c>
      <c r="J994">
        <v>9.5</v>
      </c>
      <c r="K994">
        <v>9.75</v>
      </c>
      <c r="L994">
        <v>0.69682999999999995</v>
      </c>
      <c r="M994">
        <v>21.34</v>
      </c>
      <c r="N994" s="4">
        <v>12.5</v>
      </c>
      <c r="O994">
        <v>4.5</v>
      </c>
      <c r="P994">
        <v>3</v>
      </c>
      <c r="Q994">
        <v>9.7659999999999997E-2</v>
      </c>
      <c r="R994" s="5">
        <v>3.44</v>
      </c>
      <c r="S994">
        <v>4.2519999999999998</v>
      </c>
      <c r="T994">
        <v>0.23599999999999999</v>
      </c>
      <c r="U994">
        <v>8</v>
      </c>
      <c r="V994">
        <v>4.6499999999999996E-3</v>
      </c>
      <c r="W994">
        <v>0.13750000000000001</v>
      </c>
      <c r="X994" s="2" t="s">
        <v>4742</v>
      </c>
      <c r="Y994" s="1" t="s">
        <v>4743</v>
      </c>
      <c r="Z994" s="3" t="s">
        <v>4744</v>
      </c>
      <c r="AA994">
        <v>98</v>
      </c>
      <c r="AB994" s="1" t="s">
        <v>4369</v>
      </c>
      <c r="AC994" t="s">
        <v>38</v>
      </c>
    </row>
    <row r="995" spans="1:29" x14ac:dyDescent="0.25">
      <c r="A995" s="1" t="s">
        <v>4745</v>
      </c>
      <c r="B995" t="s">
        <v>4746</v>
      </c>
      <c r="C995" t="s">
        <v>4671</v>
      </c>
      <c r="D995" t="str">
        <f>HYPERLINK("http://image.bazic.com/5122.jpg","CLICK HERE")</f>
        <v>CLICK HERE</v>
      </c>
      <c r="E995" s="6">
        <v>1.99</v>
      </c>
      <c r="F995" s="7">
        <v>0.85</v>
      </c>
      <c r="G995" s="4">
        <v>144</v>
      </c>
      <c r="H995" s="5">
        <v>24</v>
      </c>
      <c r="I995">
        <v>13</v>
      </c>
      <c r="J995">
        <v>10</v>
      </c>
      <c r="K995">
        <v>10.5</v>
      </c>
      <c r="L995">
        <v>0.78993000000000002</v>
      </c>
      <c r="M995">
        <v>21.32</v>
      </c>
      <c r="N995" s="4">
        <v>12.5</v>
      </c>
      <c r="O995">
        <v>4.5</v>
      </c>
      <c r="P995">
        <v>3.25</v>
      </c>
      <c r="Q995">
        <v>0.10579</v>
      </c>
      <c r="R995" s="5">
        <v>3.42</v>
      </c>
      <c r="S995">
        <v>4.375</v>
      </c>
      <c r="T995">
        <v>0.375</v>
      </c>
      <c r="U995">
        <v>8</v>
      </c>
      <c r="V995">
        <v>7.6E-3</v>
      </c>
      <c r="W995">
        <v>0.14000000000000001</v>
      </c>
      <c r="X995" s="2" t="s">
        <v>4747</v>
      </c>
      <c r="Y995" s="1" t="s">
        <v>4748</v>
      </c>
      <c r="Z995" s="3" t="s">
        <v>4749</v>
      </c>
      <c r="AA995">
        <v>84</v>
      </c>
      <c r="AB995" s="1" t="s">
        <v>4369</v>
      </c>
      <c r="AC995" t="s">
        <v>38</v>
      </c>
    </row>
    <row r="996" spans="1:29" x14ac:dyDescent="0.25">
      <c r="A996" s="1" t="s">
        <v>4750</v>
      </c>
      <c r="B996" t="s">
        <v>4751</v>
      </c>
      <c r="C996" t="s">
        <v>4716</v>
      </c>
      <c r="D996" t="str">
        <f>HYPERLINK("http://image.bazic.com/513.jpg","CLICK HERE")</f>
        <v>CLICK HERE</v>
      </c>
      <c r="E996" s="6">
        <v>1.99</v>
      </c>
      <c r="F996" s="7">
        <v>0.85</v>
      </c>
      <c r="G996" s="4">
        <v>36</v>
      </c>
      <c r="I996">
        <v>10.5</v>
      </c>
      <c r="J996">
        <v>9.75</v>
      </c>
      <c r="K996">
        <v>5.5</v>
      </c>
      <c r="L996">
        <v>0.32584999999999997</v>
      </c>
      <c r="M996">
        <v>11.6</v>
      </c>
      <c r="S996">
        <v>5</v>
      </c>
      <c r="T996">
        <v>0.75</v>
      </c>
      <c r="U996">
        <v>3</v>
      </c>
      <c r="V996">
        <v>6.5100000000000002E-3</v>
      </c>
      <c r="W996">
        <v>0.3</v>
      </c>
      <c r="X996" s="2" t="s">
        <v>4752</v>
      </c>
      <c r="Z996" s="3" t="s">
        <v>4753</v>
      </c>
      <c r="AA996">
        <v>126</v>
      </c>
      <c r="AB996" s="1" t="s">
        <v>4717</v>
      </c>
      <c r="AC996" t="s">
        <v>847</v>
      </c>
    </row>
    <row r="997" spans="1:29" x14ac:dyDescent="0.25">
      <c r="A997" s="1" t="s">
        <v>4754</v>
      </c>
      <c r="B997" t="s">
        <v>4755</v>
      </c>
      <c r="C997" t="s">
        <v>4671</v>
      </c>
      <c r="D997" t="str">
        <f>HYPERLINK("http://image.bazic.com/5131.jpg","CLICK HERE")</f>
        <v>CLICK HERE</v>
      </c>
      <c r="E997" s="6">
        <v>1.99</v>
      </c>
      <c r="F997" s="7">
        <v>0.75</v>
      </c>
      <c r="G997" s="4">
        <v>144</v>
      </c>
      <c r="H997" s="5">
        <v>24</v>
      </c>
      <c r="I997">
        <v>15.25</v>
      </c>
      <c r="J997">
        <v>9.25</v>
      </c>
      <c r="K997">
        <v>9.5</v>
      </c>
      <c r="L997">
        <v>0.77551999999999999</v>
      </c>
      <c r="M997">
        <v>20.84</v>
      </c>
      <c r="N997" s="4">
        <v>8.5</v>
      </c>
      <c r="O997">
        <v>7.5</v>
      </c>
      <c r="P997">
        <v>3</v>
      </c>
      <c r="Q997">
        <v>0.11068</v>
      </c>
      <c r="R997" s="5">
        <v>3.34</v>
      </c>
      <c r="S997">
        <v>3.5430000000000001</v>
      </c>
      <c r="T997">
        <v>0.39400000000000002</v>
      </c>
      <c r="U997">
        <v>6.024</v>
      </c>
      <c r="V997">
        <v>4.8700000000000002E-3</v>
      </c>
      <c r="W997">
        <v>0.12</v>
      </c>
      <c r="X997" s="2" t="s">
        <v>4756</v>
      </c>
      <c r="Y997" s="1" t="s">
        <v>4757</v>
      </c>
      <c r="Z997" s="3" t="s">
        <v>4758</v>
      </c>
      <c r="AA997">
        <v>65</v>
      </c>
      <c r="AB997" s="1" t="s">
        <v>4369</v>
      </c>
      <c r="AC997" t="s">
        <v>38</v>
      </c>
    </row>
    <row r="998" spans="1:29" x14ac:dyDescent="0.25">
      <c r="A998" s="1" t="s">
        <v>4759</v>
      </c>
      <c r="B998" t="s">
        <v>4760</v>
      </c>
      <c r="C998" t="s">
        <v>4671</v>
      </c>
      <c r="D998" t="str">
        <f>HYPERLINK("http://image.bazic.com/5132.jpg","CLICK HERE")</f>
        <v>CLICK HERE</v>
      </c>
      <c r="E998" s="6">
        <v>1.99</v>
      </c>
      <c r="F998" s="7">
        <v>0.75</v>
      </c>
      <c r="G998" s="4">
        <v>144</v>
      </c>
      <c r="H998" s="5">
        <v>24</v>
      </c>
      <c r="I998">
        <v>15</v>
      </c>
      <c r="J998">
        <v>9.5</v>
      </c>
      <c r="K998">
        <v>7.5</v>
      </c>
      <c r="L998">
        <v>0.61848999999999998</v>
      </c>
      <c r="M998">
        <v>15.6</v>
      </c>
      <c r="N998" s="4">
        <v>8.75</v>
      </c>
      <c r="O998">
        <v>7.5</v>
      </c>
      <c r="P998">
        <v>2.25</v>
      </c>
      <c r="Q998">
        <v>8.5449999999999998E-2</v>
      </c>
      <c r="R998" s="5">
        <v>2.46</v>
      </c>
      <c r="S998">
        <v>3.4375</v>
      </c>
      <c r="T998">
        <v>0.25</v>
      </c>
      <c r="U998">
        <v>6</v>
      </c>
      <c r="V998">
        <v>2.98E-3</v>
      </c>
      <c r="W998">
        <v>0.1</v>
      </c>
      <c r="X998" s="2" t="s">
        <v>4761</v>
      </c>
      <c r="Y998" s="1" t="s">
        <v>4762</v>
      </c>
      <c r="Z998" s="3" t="s">
        <v>4763</v>
      </c>
      <c r="AA998">
        <v>84</v>
      </c>
      <c r="AB998" s="1" t="s">
        <v>4369</v>
      </c>
      <c r="AC998" t="s">
        <v>38</v>
      </c>
    </row>
    <row r="999" spans="1:29" x14ac:dyDescent="0.25">
      <c r="A999" s="1" t="s">
        <v>4764</v>
      </c>
      <c r="B999" t="s">
        <v>4765</v>
      </c>
      <c r="C999" t="s">
        <v>4532</v>
      </c>
      <c r="D999" t="str">
        <f>HYPERLINK("http://image.bazic.com/514.jpg","CLICK HERE")</f>
        <v>CLICK HERE</v>
      </c>
      <c r="E999" s="6">
        <v>3.99</v>
      </c>
      <c r="F999" s="7">
        <v>1.95</v>
      </c>
      <c r="G999" s="4">
        <v>24</v>
      </c>
      <c r="I999">
        <v>11</v>
      </c>
      <c r="J999">
        <v>9.25</v>
      </c>
      <c r="K999">
        <v>8.75</v>
      </c>
      <c r="L999">
        <v>0.51522999999999997</v>
      </c>
      <c r="M999">
        <v>19.440000000000001</v>
      </c>
      <c r="S999">
        <v>8.25</v>
      </c>
      <c r="T999">
        <v>0.5</v>
      </c>
      <c r="U999">
        <v>10.5625</v>
      </c>
      <c r="V999">
        <v>2.521E-2</v>
      </c>
      <c r="W999">
        <v>0.78100000000000003</v>
      </c>
      <c r="X999" s="2" t="s">
        <v>4767</v>
      </c>
      <c r="Z999" s="3" t="s">
        <v>4768</v>
      </c>
      <c r="AA999">
        <v>90</v>
      </c>
      <c r="AB999" s="1" t="s">
        <v>4766</v>
      </c>
      <c r="AC999" t="s">
        <v>4493</v>
      </c>
    </row>
    <row r="1000" spans="1:29" x14ac:dyDescent="0.25">
      <c r="A1000" s="1" t="s">
        <v>4769</v>
      </c>
      <c r="B1000" t="s">
        <v>4770</v>
      </c>
      <c r="C1000" t="s">
        <v>4671</v>
      </c>
      <c r="D1000" t="str">
        <f>HYPERLINK("http://image.bazic.com/5142.jpg","CLICK HERE")</f>
        <v>CLICK HERE</v>
      </c>
      <c r="E1000" s="6">
        <v>1.99</v>
      </c>
      <c r="F1000" s="7">
        <v>0.89</v>
      </c>
      <c r="G1000" s="4">
        <v>144</v>
      </c>
      <c r="H1000" s="5">
        <v>24</v>
      </c>
      <c r="I1000">
        <v>13</v>
      </c>
      <c r="J1000">
        <v>12</v>
      </c>
      <c r="K1000">
        <v>9.5</v>
      </c>
      <c r="L1000">
        <v>0.85763999999999996</v>
      </c>
      <c r="M1000">
        <v>24.78</v>
      </c>
      <c r="N1000" s="4">
        <v>12.5</v>
      </c>
      <c r="O1000">
        <v>3.5</v>
      </c>
      <c r="P1000">
        <v>4.5</v>
      </c>
      <c r="Q1000">
        <v>0.11393</v>
      </c>
      <c r="R1000" s="5">
        <v>3.96</v>
      </c>
      <c r="S1000">
        <v>3.5625</v>
      </c>
      <c r="T1000">
        <v>0.3125</v>
      </c>
      <c r="U1000">
        <v>8</v>
      </c>
      <c r="V1000">
        <v>5.1500000000000001E-3</v>
      </c>
      <c r="W1000">
        <v>0.16</v>
      </c>
      <c r="X1000" s="2" t="s">
        <v>4771</v>
      </c>
      <c r="Y1000" s="1" t="s">
        <v>4772</v>
      </c>
      <c r="Z1000" s="3" t="s">
        <v>4773</v>
      </c>
      <c r="AA1000">
        <v>72</v>
      </c>
      <c r="AB1000" s="1" t="s">
        <v>4369</v>
      </c>
      <c r="AC1000" t="s">
        <v>38</v>
      </c>
    </row>
    <row r="1001" spans="1:29" x14ac:dyDescent="0.25">
      <c r="A1001" s="1" t="s">
        <v>4774</v>
      </c>
      <c r="B1001" t="s">
        <v>4775</v>
      </c>
      <c r="C1001" t="s">
        <v>4671</v>
      </c>
      <c r="D1001" t="str">
        <f>HYPERLINK("http://image.bazic.com/5143.jpg","CLICK HERE")</f>
        <v>CLICK HERE</v>
      </c>
      <c r="E1001" s="6">
        <v>1.99</v>
      </c>
      <c r="F1001" s="7">
        <v>0.89</v>
      </c>
      <c r="G1001" s="4">
        <v>144</v>
      </c>
      <c r="H1001" s="5">
        <v>24</v>
      </c>
      <c r="I1001">
        <v>13.5</v>
      </c>
      <c r="J1001">
        <v>8.5</v>
      </c>
      <c r="K1001">
        <v>9.5</v>
      </c>
      <c r="L1001">
        <v>0.63085999999999998</v>
      </c>
      <c r="M1001">
        <v>16.2</v>
      </c>
      <c r="N1001" s="4">
        <v>7.75</v>
      </c>
      <c r="O1001">
        <v>6.5</v>
      </c>
      <c r="P1001">
        <v>3</v>
      </c>
      <c r="Q1001">
        <v>8.7459999999999996E-2</v>
      </c>
      <c r="R1001" s="5">
        <v>2.6</v>
      </c>
      <c r="S1001">
        <v>3.1875</v>
      </c>
      <c r="T1001">
        <v>0.4375</v>
      </c>
      <c r="U1001">
        <v>5.5625</v>
      </c>
      <c r="V1001">
        <v>4.4900000000000001E-3</v>
      </c>
      <c r="W1001">
        <v>0.1</v>
      </c>
      <c r="X1001" s="2" t="s">
        <v>4776</v>
      </c>
      <c r="Y1001" s="1" t="s">
        <v>4777</v>
      </c>
      <c r="Z1001" s="3" t="s">
        <v>4778</v>
      </c>
      <c r="AA1001">
        <v>84</v>
      </c>
      <c r="AB1001" s="1" t="s">
        <v>4369</v>
      </c>
      <c r="AC1001" t="s">
        <v>38</v>
      </c>
    </row>
    <row r="1002" spans="1:29" x14ac:dyDescent="0.25">
      <c r="A1002" s="1" t="s">
        <v>4779</v>
      </c>
      <c r="B1002" t="s">
        <v>4780</v>
      </c>
      <c r="C1002" t="s">
        <v>4716</v>
      </c>
      <c r="D1002" t="str">
        <f>HYPERLINK("http://image.bazic.com/515.jpg","CLICK HERE")</f>
        <v>CLICK HERE</v>
      </c>
      <c r="E1002" s="6">
        <v>2.99</v>
      </c>
      <c r="F1002" s="7">
        <v>1.5</v>
      </c>
      <c r="G1002" s="4">
        <v>36</v>
      </c>
      <c r="I1002">
        <v>10.5</v>
      </c>
      <c r="J1002">
        <v>9.75</v>
      </c>
      <c r="K1002">
        <v>10.75</v>
      </c>
      <c r="L1002">
        <v>0.63688</v>
      </c>
      <c r="M1002">
        <v>22.74</v>
      </c>
      <c r="S1002">
        <v>5</v>
      </c>
      <c r="T1002">
        <v>1.5</v>
      </c>
      <c r="U1002">
        <v>3</v>
      </c>
      <c r="V1002">
        <v>1.302E-2</v>
      </c>
      <c r="W1002">
        <v>0.62</v>
      </c>
      <c r="X1002" s="2" t="s">
        <v>4781</v>
      </c>
      <c r="Z1002" s="3" t="s">
        <v>4782</v>
      </c>
      <c r="AA1002">
        <v>80</v>
      </c>
      <c r="AB1002" s="1" t="s">
        <v>4717</v>
      </c>
      <c r="AC1002" t="s">
        <v>847</v>
      </c>
    </row>
    <row r="1003" spans="1:29" x14ac:dyDescent="0.25">
      <c r="A1003" s="1" t="s">
        <v>4783</v>
      </c>
      <c r="B1003" t="s">
        <v>4784</v>
      </c>
      <c r="C1003" t="s">
        <v>4785</v>
      </c>
      <c r="D1003" t="str">
        <f>HYPERLINK("http://image.bazic.com/5153.jpg","CLICK HERE")</f>
        <v>CLICK HERE</v>
      </c>
      <c r="E1003" s="6">
        <v>1.99</v>
      </c>
      <c r="F1003" s="7">
        <v>0.89</v>
      </c>
      <c r="G1003" s="4">
        <v>288</v>
      </c>
      <c r="H1003" s="5">
        <v>24</v>
      </c>
      <c r="I1003">
        <v>9</v>
      </c>
      <c r="J1003">
        <v>8.5</v>
      </c>
      <c r="K1003">
        <v>9</v>
      </c>
      <c r="L1003">
        <v>0.39844000000000002</v>
      </c>
      <c r="M1003">
        <v>12.56</v>
      </c>
      <c r="N1003" s="4">
        <v>4.25</v>
      </c>
      <c r="O1003">
        <v>3.75</v>
      </c>
      <c r="P1003">
        <v>2.5</v>
      </c>
      <c r="Q1003">
        <v>2.3060000000000001E-2</v>
      </c>
      <c r="R1003" s="5">
        <v>0.98</v>
      </c>
      <c r="S1003">
        <v>3.625</v>
      </c>
      <c r="T1003">
        <v>6.25E-2</v>
      </c>
      <c r="U1003">
        <v>5.875</v>
      </c>
      <c r="V1003">
        <v>7.6999999999999996E-4</v>
      </c>
      <c r="W1003">
        <v>0.04</v>
      </c>
      <c r="X1003" s="2" t="s">
        <v>4786</v>
      </c>
      <c r="Y1003" s="1" t="s">
        <v>4787</v>
      </c>
      <c r="Z1003" s="3" t="s">
        <v>4788</v>
      </c>
      <c r="AA1003">
        <v>100</v>
      </c>
      <c r="AB1003" s="1" t="s">
        <v>4369</v>
      </c>
      <c r="AC1003" t="s">
        <v>38</v>
      </c>
    </row>
    <row r="1004" spans="1:29" x14ac:dyDescent="0.25">
      <c r="A1004" s="1" t="s">
        <v>4789</v>
      </c>
      <c r="B1004" t="s">
        <v>4790</v>
      </c>
      <c r="C1004" t="s">
        <v>4785</v>
      </c>
      <c r="D1004" t="str">
        <f>HYPERLINK("http://image.bazic.com/5154.jpg","CLICK HERE")</f>
        <v>CLICK HERE</v>
      </c>
      <c r="E1004" s="6">
        <v>1.99</v>
      </c>
      <c r="F1004" s="7">
        <v>0.89</v>
      </c>
      <c r="G1004" s="4">
        <v>288</v>
      </c>
      <c r="H1004" s="5">
        <v>24</v>
      </c>
      <c r="I1004">
        <v>9</v>
      </c>
      <c r="J1004">
        <v>7.75</v>
      </c>
      <c r="K1004">
        <v>8.5</v>
      </c>
      <c r="L1004">
        <v>0.34310000000000002</v>
      </c>
      <c r="M1004">
        <v>10.82</v>
      </c>
      <c r="N1004" s="4">
        <v>4.5</v>
      </c>
      <c r="O1004">
        <v>3.5</v>
      </c>
      <c r="P1004">
        <v>2.5</v>
      </c>
      <c r="Q1004">
        <v>2.2790000000000001E-2</v>
      </c>
      <c r="R1004" s="5">
        <v>0.86</v>
      </c>
      <c r="S1004">
        <v>3.2280000000000002</v>
      </c>
      <c r="T1004">
        <v>0.11799999999999999</v>
      </c>
      <c r="U1004">
        <v>5.7089999999999996</v>
      </c>
      <c r="V1004">
        <v>1.2600000000000001E-3</v>
      </c>
      <c r="W1004">
        <v>0.04</v>
      </c>
      <c r="X1004" s="2" t="s">
        <v>4791</v>
      </c>
      <c r="Y1004" s="1" t="s">
        <v>4792</v>
      </c>
      <c r="Z1004" s="3" t="s">
        <v>4793</v>
      </c>
      <c r="AA1004">
        <v>125</v>
      </c>
      <c r="AB1004" s="1" t="s">
        <v>4369</v>
      </c>
      <c r="AC1004" t="s">
        <v>38</v>
      </c>
    </row>
    <row r="1005" spans="1:29" x14ac:dyDescent="0.25">
      <c r="A1005" s="1" t="s">
        <v>4794</v>
      </c>
      <c r="B1005" t="s">
        <v>4795</v>
      </c>
      <c r="C1005" t="s">
        <v>4785</v>
      </c>
      <c r="D1005" t="str">
        <f>HYPERLINK("http://image.bazic.com/5155.jpg","CLICK HERE")</f>
        <v>CLICK HERE</v>
      </c>
      <c r="E1005" s="6">
        <v>1.99</v>
      </c>
      <c r="F1005" s="7">
        <v>0.89</v>
      </c>
      <c r="G1005" s="4">
        <v>288</v>
      </c>
      <c r="H1005" s="5">
        <v>24</v>
      </c>
      <c r="I1005">
        <v>9</v>
      </c>
      <c r="J1005">
        <v>7.75</v>
      </c>
      <c r="K1005">
        <v>8.5</v>
      </c>
      <c r="L1005">
        <v>0.34310000000000002</v>
      </c>
      <c r="M1005">
        <v>9.8000000000000007</v>
      </c>
      <c r="N1005" s="4">
        <v>4.5</v>
      </c>
      <c r="O1005">
        <v>3.5</v>
      </c>
      <c r="P1005">
        <v>2.75</v>
      </c>
      <c r="Q1005">
        <v>2.5069999999999999E-2</v>
      </c>
      <c r="R1005" s="5">
        <v>0.78</v>
      </c>
      <c r="S1005">
        <v>3.25</v>
      </c>
      <c r="T1005">
        <v>6.25E-2</v>
      </c>
      <c r="U1005">
        <v>5.6870000000000003</v>
      </c>
      <c r="V1005">
        <v>6.7000000000000002E-4</v>
      </c>
      <c r="W1005">
        <v>0.02</v>
      </c>
      <c r="X1005" s="2" t="s">
        <v>4796</v>
      </c>
      <c r="Y1005" s="1" t="s">
        <v>4797</v>
      </c>
      <c r="Z1005" s="3" t="s">
        <v>4798</v>
      </c>
      <c r="AA1005">
        <v>175</v>
      </c>
      <c r="AB1005" s="1" t="s">
        <v>4369</v>
      </c>
      <c r="AC1005" t="s">
        <v>38</v>
      </c>
    </row>
    <row r="1006" spans="1:29" x14ac:dyDescent="0.25">
      <c r="A1006" s="1" t="s">
        <v>4799</v>
      </c>
      <c r="B1006" t="s">
        <v>4800</v>
      </c>
      <c r="C1006" t="s">
        <v>4785</v>
      </c>
      <c r="D1006" t="str">
        <f>HYPERLINK("http://image.bazic.com/5156.jpg","CLICK HERE")</f>
        <v>CLICK HERE</v>
      </c>
      <c r="E1006" s="6">
        <v>1.99</v>
      </c>
      <c r="F1006" s="7">
        <v>0.89</v>
      </c>
      <c r="G1006" s="4">
        <v>288</v>
      </c>
      <c r="H1006" s="5">
        <v>24</v>
      </c>
      <c r="I1006">
        <v>11.5</v>
      </c>
      <c r="J1006">
        <v>6.5</v>
      </c>
      <c r="K1006">
        <v>8.5</v>
      </c>
      <c r="L1006">
        <v>0.36769000000000002</v>
      </c>
      <c r="M1006">
        <v>7.52</v>
      </c>
      <c r="N1006" s="4">
        <v>5.5</v>
      </c>
      <c r="O1006">
        <v>2.75</v>
      </c>
      <c r="P1006">
        <v>2.5</v>
      </c>
      <c r="Q1006">
        <v>2.188E-2</v>
      </c>
      <c r="R1006" s="5">
        <v>0.57999999999999996</v>
      </c>
      <c r="S1006">
        <v>2.5590000000000002</v>
      </c>
      <c r="T1006">
        <v>0.11799999999999999</v>
      </c>
      <c r="U1006">
        <v>6.89</v>
      </c>
      <c r="V1006">
        <v>1.1999999999999999E-3</v>
      </c>
      <c r="W1006">
        <v>0.02</v>
      </c>
      <c r="X1006" s="2" t="s">
        <v>4801</v>
      </c>
      <c r="Y1006" s="1" t="s">
        <v>4802</v>
      </c>
      <c r="Z1006" s="3" t="s">
        <v>4803</v>
      </c>
      <c r="AA1006">
        <v>168</v>
      </c>
      <c r="AB1006" s="1" t="s">
        <v>4369</v>
      </c>
      <c r="AC1006" t="s">
        <v>38</v>
      </c>
    </row>
    <row r="1007" spans="1:29" x14ac:dyDescent="0.25">
      <c r="A1007" s="1" t="s">
        <v>4804</v>
      </c>
      <c r="B1007" t="s">
        <v>4805</v>
      </c>
      <c r="C1007" t="s">
        <v>4671</v>
      </c>
      <c r="D1007" t="str">
        <f>HYPERLINK("http://image.bazic.com/5157.jpg","CLICK HERE")</f>
        <v>CLICK HERE</v>
      </c>
      <c r="E1007" s="6">
        <v>1.99</v>
      </c>
      <c r="F1007" s="7">
        <v>0.89</v>
      </c>
      <c r="G1007" s="4">
        <v>288</v>
      </c>
      <c r="H1007" s="5">
        <v>24</v>
      </c>
      <c r="I1007">
        <v>17</v>
      </c>
      <c r="J1007">
        <v>12.5</v>
      </c>
      <c r="K1007">
        <v>12</v>
      </c>
      <c r="L1007">
        <v>1.4757</v>
      </c>
      <c r="M1007">
        <v>14.48</v>
      </c>
      <c r="N1007" s="4">
        <v>8.25</v>
      </c>
      <c r="O1007">
        <v>6</v>
      </c>
      <c r="P1007">
        <v>3.5</v>
      </c>
      <c r="Q1007">
        <v>0.10026</v>
      </c>
      <c r="R1007" s="5">
        <v>1.08</v>
      </c>
      <c r="S1007">
        <v>2.75</v>
      </c>
      <c r="T1007">
        <v>0.375</v>
      </c>
      <c r="U1007">
        <v>5.5</v>
      </c>
      <c r="V1007">
        <v>3.2799999999999999E-3</v>
      </c>
      <c r="W1007">
        <v>0.04</v>
      </c>
      <c r="X1007" s="2" t="s">
        <v>4806</v>
      </c>
      <c r="Y1007" s="1" t="s">
        <v>4807</v>
      </c>
      <c r="Z1007" s="3" t="s">
        <v>4808</v>
      </c>
      <c r="AA1007">
        <v>48</v>
      </c>
      <c r="AB1007" s="1" t="s">
        <v>4369</v>
      </c>
      <c r="AC1007" t="s">
        <v>38</v>
      </c>
    </row>
    <row r="1008" spans="1:29" x14ac:dyDescent="0.25">
      <c r="A1008" s="1" t="s">
        <v>4809</v>
      </c>
      <c r="B1008" t="s">
        <v>4810</v>
      </c>
      <c r="C1008" t="s">
        <v>4716</v>
      </c>
      <c r="D1008" t="str">
        <f>HYPERLINK("http://image.bazic.com/516.jpg","CLICK HERE")</f>
        <v>CLICK HERE</v>
      </c>
      <c r="E1008" s="6">
        <v>1.99</v>
      </c>
      <c r="F1008" s="7">
        <v>0.85</v>
      </c>
      <c r="G1008" s="4">
        <v>36</v>
      </c>
      <c r="I1008">
        <v>10.25</v>
      </c>
      <c r="J1008">
        <v>9.75</v>
      </c>
      <c r="K1008">
        <v>5.75</v>
      </c>
      <c r="L1008">
        <v>0.33255000000000001</v>
      </c>
      <c r="M1008">
        <v>11.68</v>
      </c>
      <c r="S1008">
        <v>5</v>
      </c>
      <c r="T1008">
        <v>0.75</v>
      </c>
      <c r="U1008">
        <v>3</v>
      </c>
      <c r="V1008">
        <v>6.5100000000000002E-3</v>
      </c>
      <c r="W1008">
        <v>0.3</v>
      </c>
      <c r="X1008" s="2" t="s">
        <v>4811</v>
      </c>
      <c r="Z1008" s="3" t="s">
        <v>4812</v>
      </c>
      <c r="AA1008">
        <v>140</v>
      </c>
      <c r="AB1008" s="1" t="s">
        <v>4717</v>
      </c>
      <c r="AC1008" t="s">
        <v>847</v>
      </c>
    </row>
    <row r="1009" spans="1:29" x14ac:dyDescent="0.25">
      <c r="A1009" s="1" t="s">
        <v>4813</v>
      </c>
      <c r="B1009" t="s">
        <v>4814</v>
      </c>
      <c r="C1009" t="s">
        <v>4671</v>
      </c>
      <c r="D1009" t="str">
        <f>HYPERLINK("http://image.bazic.com/5160.jpg","CLICK HERE")</f>
        <v>CLICK HERE</v>
      </c>
      <c r="E1009" s="6">
        <v>10.99</v>
      </c>
      <c r="F1009" s="7">
        <v>5.25</v>
      </c>
      <c r="G1009" s="4">
        <v>12</v>
      </c>
      <c r="I1009">
        <v>12.5</v>
      </c>
      <c r="J1009">
        <v>6.75</v>
      </c>
      <c r="K1009">
        <v>8</v>
      </c>
      <c r="L1009">
        <v>0.39062999999999998</v>
      </c>
      <c r="M1009">
        <v>14.66</v>
      </c>
      <c r="S1009">
        <v>6.0629999999999997</v>
      </c>
      <c r="T1009">
        <v>2.25</v>
      </c>
      <c r="U1009">
        <v>2.992</v>
      </c>
      <c r="V1009">
        <v>2.3619999999999999E-2</v>
      </c>
      <c r="W1009">
        <v>1.18</v>
      </c>
      <c r="X1009" s="2" t="s">
        <v>4815</v>
      </c>
      <c r="Z1009" s="3" t="s">
        <v>4816</v>
      </c>
      <c r="AA1009">
        <v>105</v>
      </c>
      <c r="AB1009" s="1" t="s">
        <v>4369</v>
      </c>
      <c r="AC1009" t="s">
        <v>38</v>
      </c>
    </row>
    <row r="1010" spans="1:29" x14ac:dyDescent="0.25">
      <c r="A1010" s="1" t="s">
        <v>4817</v>
      </c>
      <c r="B1010" t="s">
        <v>4818</v>
      </c>
      <c r="C1010" t="s">
        <v>4671</v>
      </c>
      <c r="D1010" t="str">
        <f>HYPERLINK("http://image.bazic.com/5161.jpg","CLICK HERE")</f>
        <v>CLICK HERE</v>
      </c>
      <c r="E1010" s="6">
        <v>10.99</v>
      </c>
      <c r="F1010" s="7">
        <v>5.25</v>
      </c>
      <c r="G1010" s="4">
        <v>12</v>
      </c>
      <c r="I1010">
        <v>12.5</v>
      </c>
      <c r="J1010">
        <v>6.75</v>
      </c>
      <c r="K1010">
        <v>8</v>
      </c>
      <c r="L1010">
        <v>0.39062999999999998</v>
      </c>
      <c r="M1010">
        <v>14.52</v>
      </c>
      <c r="S1010">
        <v>6.0629999999999997</v>
      </c>
      <c r="T1010">
        <v>2.5</v>
      </c>
      <c r="U1010">
        <v>2.992</v>
      </c>
      <c r="V1010">
        <v>2.6249999999999999E-2</v>
      </c>
      <c r="W1010">
        <v>1.1599999999999999</v>
      </c>
      <c r="X1010" s="2" t="s">
        <v>4819</v>
      </c>
      <c r="Z1010" s="3" t="s">
        <v>4820</v>
      </c>
      <c r="AA1010">
        <v>105</v>
      </c>
      <c r="AB1010" s="1" t="s">
        <v>4369</v>
      </c>
      <c r="AC1010" t="s">
        <v>38</v>
      </c>
    </row>
    <row r="1011" spans="1:29" x14ac:dyDescent="0.25">
      <c r="A1011" s="1" t="s">
        <v>4821</v>
      </c>
      <c r="B1011" t="s">
        <v>4822</v>
      </c>
      <c r="C1011" t="s">
        <v>4671</v>
      </c>
      <c r="D1011" t="str">
        <f>HYPERLINK("http://image.bazic.com/5162.jpg","CLICK HERE")</f>
        <v>CLICK HERE</v>
      </c>
      <c r="E1011" s="6">
        <v>10.99</v>
      </c>
      <c r="F1011" s="7">
        <v>5.85</v>
      </c>
      <c r="G1011" s="4">
        <v>12</v>
      </c>
      <c r="I1011">
        <v>12.5</v>
      </c>
      <c r="J1011">
        <v>6.75</v>
      </c>
      <c r="K1011">
        <v>8</v>
      </c>
      <c r="L1011">
        <v>0.39062999999999998</v>
      </c>
      <c r="M1011">
        <v>13.48</v>
      </c>
      <c r="S1011">
        <v>6.0629999999999997</v>
      </c>
      <c r="T1011">
        <v>2.48</v>
      </c>
      <c r="U1011">
        <v>2.992</v>
      </c>
      <c r="V1011">
        <v>2.6040000000000001E-2</v>
      </c>
      <c r="W1011">
        <v>1.08</v>
      </c>
      <c r="X1011" s="2" t="s">
        <v>4823</v>
      </c>
      <c r="Z1011" s="3" t="s">
        <v>4824</v>
      </c>
      <c r="AA1011">
        <v>105</v>
      </c>
      <c r="AB1011" s="1" t="s">
        <v>4369</v>
      </c>
      <c r="AC1011" t="s">
        <v>38</v>
      </c>
    </row>
    <row r="1012" spans="1:29" x14ac:dyDescent="0.25">
      <c r="A1012" s="1" t="s">
        <v>4825</v>
      </c>
      <c r="B1012" t="s">
        <v>4826</v>
      </c>
      <c r="C1012" t="s">
        <v>4716</v>
      </c>
      <c r="D1012" t="str">
        <f>HYPERLINK("http://image.bazic.com/517.jpg","CLICK HERE")</f>
        <v>CLICK HERE</v>
      </c>
      <c r="E1012" s="6">
        <v>2.99</v>
      </c>
      <c r="F1012" s="7">
        <v>1.05</v>
      </c>
      <c r="G1012" s="4">
        <v>36</v>
      </c>
      <c r="I1012">
        <v>10.5</v>
      </c>
      <c r="J1012">
        <v>9.75</v>
      </c>
      <c r="K1012">
        <v>5.5</v>
      </c>
      <c r="L1012">
        <v>0.32584999999999997</v>
      </c>
      <c r="M1012">
        <v>12.28</v>
      </c>
      <c r="S1012">
        <v>5</v>
      </c>
      <c r="T1012">
        <v>0.82699999999999996</v>
      </c>
      <c r="U1012">
        <v>3</v>
      </c>
      <c r="V1012">
        <v>7.1799999999999998E-3</v>
      </c>
      <c r="W1012">
        <v>0.32</v>
      </c>
      <c r="X1012" s="2" t="s">
        <v>4827</v>
      </c>
      <c r="Z1012" s="3" t="s">
        <v>4828</v>
      </c>
      <c r="AA1012">
        <v>108</v>
      </c>
      <c r="AB1012" s="1" t="s">
        <v>4717</v>
      </c>
      <c r="AC1012" t="s">
        <v>847</v>
      </c>
    </row>
    <row r="1013" spans="1:29" x14ac:dyDescent="0.25">
      <c r="A1013" s="1" t="s">
        <v>4829</v>
      </c>
      <c r="B1013" t="s">
        <v>4830</v>
      </c>
      <c r="C1013" t="s">
        <v>4785</v>
      </c>
      <c r="D1013" t="str">
        <f>HYPERLINK("http://image.bazic.com/5170.jpg","CLICK HERE")</f>
        <v>CLICK HERE</v>
      </c>
      <c r="E1013" s="6">
        <v>2.99</v>
      </c>
      <c r="F1013" s="7">
        <v>1.05</v>
      </c>
      <c r="G1013" s="4">
        <v>288</v>
      </c>
      <c r="H1013" s="5">
        <v>24</v>
      </c>
      <c r="I1013">
        <v>16</v>
      </c>
      <c r="J1013">
        <v>12.25</v>
      </c>
      <c r="K1013">
        <v>7</v>
      </c>
      <c r="L1013">
        <v>0.79398000000000002</v>
      </c>
      <c r="M1013">
        <v>11.96</v>
      </c>
      <c r="N1013" s="4">
        <v>5.75</v>
      </c>
      <c r="O1013">
        <v>5.25</v>
      </c>
      <c r="P1013">
        <v>3</v>
      </c>
      <c r="Q1013">
        <v>5.2409999999999998E-2</v>
      </c>
      <c r="R1013" s="5">
        <v>0.9</v>
      </c>
      <c r="S1013">
        <v>2.5</v>
      </c>
      <c r="T1013">
        <v>0.25</v>
      </c>
      <c r="U1013">
        <v>4.6749999999999998</v>
      </c>
      <c r="V1013">
        <v>1.6900000000000001E-3</v>
      </c>
      <c r="W1013">
        <v>0.02</v>
      </c>
      <c r="X1013" s="2" t="s">
        <v>4832</v>
      </c>
      <c r="Y1013" s="1" t="s">
        <v>4833</v>
      </c>
      <c r="Z1013" s="3" t="s">
        <v>4834</v>
      </c>
      <c r="AA1013">
        <v>100</v>
      </c>
      <c r="AB1013" s="1" t="s">
        <v>4831</v>
      </c>
      <c r="AC1013" t="s">
        <v>38</v>
      </c>
    </row>
    <row r="1014" spans="1:29" x14ac:dyDescent="0.25">
      <c r="A1014" s="1" t="s">
        <v>4835</v>
      </c>
      <c r="B1014" t="s">
        <v>4836</v>
      </c>
      <c r="C1014" t="s">
        <v>4785</v>
      </c>
      <c r="D1014" t="str">
        <f>HYPERLINK("http://image.bazic.com/5171.jpg","CLICK HERE")</f>
        <v>CLICK HERE</v>
      </c>
      <c r="E1014" s="6">
        <v>2.99</v>
      </c>
      <c r="F1014" s="7">
        <v>1.05</v>
      </c>
      <c r="G1014" s="4">
        <v>288</v>
      </c>
      <c r="H1014" s="5">
        <v>24</v>
      </c>
      <c r="I1014">
        <v>16</v>
      </c>
      <c r="J1014">
        <v>12.5</v>
      </c>
      <c r="K1014">
        <v>7</v>
      </c>
      <c r="L1014">
        <v>0.81018999999999997</v>
      </c>
      <c r="M1014">
        <v>11.54</v>
      </c>
      <c r="N1014" s="4">
        <v>5.75</v>
      </c>
      <c r="O1014">
        <v>5.25</v>
      </c>
      <c r="P1014">
        <v>3</v>
      </c>
      <c r="Q1014">
        <v>5.2409999999999998E-2</v>
      </c>
      <c r="R1014" s="5">
        <v>0.88</v>
      </c>
      <c r="S1014">
        <v>2.5</v>
      </c>
      <c r="T1014">
        <v>0.25</v>
      </c>
      <c r="U1014">
        <v>4.6749999999999998</v>
      </c>
      <c r="V1014">
        <v>1.6900000000000001E-3</v>
      </c>
      <c r="W1014">
        <v>0.02</v>
      </c>
      <c r="X1014" s="2" t="s">
        <v>4837</v>
      </c>
      <c r="Y1014" s="1" t="s">
        <v>4838</v>
      </c>
      <c r="Z1014" s="3" t="s">
        <v>4839</v>
      </c>
      <c r="AA1014">
        <v>100</v>
      </c>
      <c r="AB1014" s="1" t="s">
        <v>4831</v>
      </c>
      <c r="AC1014" t="s">
        <v>38</v>
      </c>
    </row>
    <row r="1015" spans="1:29" x14ac:dyDescent="0.25">
      <c r="A1015" s="1" t="s">
        <v>4840</v>
      </c>
      <c r="B1015" t="s">
        <v>4841</v>
      </c>
      <c r="C1015" t="s">
        <v>4785</v>
      </c>
      <c r="D1015" t="str">
        <f>HYPERLINK("http://image.bazic.com/5172.jpg","CLICK HERE")</f>
        <v>CLICK HERE</v>
      </c>
      <c r="E1015" s="6">
        <v>2.99</v>
      </c>
      <c r="F1015" s="7">
        <v>1.05</v>
      </c>
      <c r="G1015" s="4">
        <v>288</v>
      </c>
      <c r="H1015" s="5">
        <v>24</v>
      </c>
      <c r="I1015">
        <v>16</v>
      </c>
      <c r="J1015">
        <v>12.25</v>
      </c>
      <c r="K1015">
        <v>8.5</v>
      </c>
      <c r="L1015">
        <v>0.96411999999999998</v>
      </c>
      <c r="M1015">
        <v>12.32</v>
      </c>
      <c r="N1015" s="4">
        <v>5.75</v>
      </c>
      <c r="O1015">
        <v>5</v>
      </c>
      <c r="P1015">
        <v>3.75</v>
      </c>
      <c r="Q1015">
        <v>6.2390000000000001E-2</v>
      </c>
      <c r="R1015" s="5">
        <v>0.86</v>
      </c>
      <c r="S1015">
        <v>2.5</v>
      </c>
      <c r="T1015">
        <v>0.25</v>
      </c>
      <c r="U1015">
        <v>4.6749999999999998</v>
      </c>
      <c r="V1015">
        <v>1.6900000000000001E-3</v>
      </c>
      <c r="W1015">
        <v>0.02</v>
      </c>
      <c r="X1015" s="2" t="s">
        <v>4842</v>
      </c>
      <c r="Y1015" s="1" t="s">
        <v>4843</v>
      </c>
      <c r="Z1015" s="3" t="s">
        <v>4844</v>
      </c>
      <c r="AA1015">
        <v>70</v>
      </c>
      <c r="AB1015" s="1" t="s">
        <v>4831</v>
      </c>
      <c r="AC1015" t="s">
        <v>38</v>
      </c>
    </row>
    <row r="1016" spans="1:29" x14ac:dyDescent="0.25">
      <c r="A1016" s="1" t="s">
        <v>4845</v>
      </c>
      <c r="B1016" t="s">
        <v>4846</v>
      </c>
      <c r="C1016" t="s">
        <v>4785</v>
      </c>
      <c r="D1016" t="str">
        <f>HYPERLINK("http://image.bazic.com/5173.jpg","CLICK HERE")</f>
        <v>CLICK HERE</v>
      </c>
      <c r="E1016" s="6">
        <v>2.99</v>
      </c>
      <c r="F1016" s="7">
        <v>1.05</v>
      </c>
      <c r="G1016" s="4">
        <v>288</v>
      </c>
      <c r="H1016" s="5">
        <v>24</v>
      </c>
      <c r="I1016">
        <v>16</v>
      </c>
      <c r="J1016">
        <v>12.25</v>
      </c>
      <c r="K1016">
        <v>8.75</v>
      </c>
      <c r="L1016">
        <v>0.99248000000000003</v>
      </c>
      <c r="M1016">
        <v>12.48</v>
      </c>
      <c r="N1016" s="4">
        <v>5.75</v>
      </c>
      <c r="O1016">
        <v>5.25</v>
      </c>
      <c r="P1016">
        <v>4</v>
      </c>
      <c r="Q1016">
        <v>6.9879999999999998E-2</v>
      </c>
      <c r="R1016" s="5">
        <v>0.94</v>
      </c>
      <c r="S1016">
        <v>2.5</v>
      </c>
      <c r="T1016">
        <v>0.25</v>
      </c>
      <c r="U1016">
        <v>4.6749999999999998</v>
      </c>
      <c r="V1016">
        <v>1.6900000000000001E-3</v>
      </c>
      <c r="W1016">
        <v>0.04</v>
      </c>
      <c r="X1016" s="2" t="s">
        <v>4847</v>
      </c>
      <c r="Y1016" s="1" t="s">
        <v>4848</v>
      </c>
      <c r="Z1016" s="3" t="s">
        <v>4849</v>
      </c>
      <c r="AA1016">
        <v>72</v>
      </c>
      <c r="AB1016" s="1" t="s">
        <v>4831</v>
      </c>
      <c r="AC1016" t="s">
        <v>38</v>
      </c>
    </row>
    <row r="1017" spans="1:29" x14ac:dyDescent="0.25">
      <c r="A1017" s="1" t="s">
        <v>4850</v>
      </c>
      <c r="B1017" t="s">
        <v>4851</v>
      </c>
      <c r="C1017" t="s">
        <v>4785</v>
      </c>
      <c r="D1017" t="str">
        <f>HYPERLINK("http://image.bazic.com/5174.jpg","CLICK HERE")</f>
        <v>CLICK HERE</v>
      </c>
      <c r="E1017" s="6">
        <v>2.99</v>
      </c>
      <c r="F1017" s="7">
        <v>1.05</v>
      </c>
      <c r="G1017" s="4">
        <v>288</v>
      </c>
      <c r="H1017" s="5">
        <v>24</v>
      </c>
      <c r="I1017">
        <v>15.75</v>
      </c>
      <c r="J1017">
        <v>12.25</v>
      </c>
      <c r="K1017">
        <v>8.5</v>
      </c>
      <c r="L1017">
        <v>0.94906000000000001</v>
      </c>
      <c r="M1017">
        <v>12.32</v>
      </c>
      <c r="N1017" s="4">
        <v>5.75</v>
      </c>
      <c r="O1017">
        <v>5</v>
      </c>
      <c r="P1017">
        <v>3.75</v>
      </c>
      <c r="Q1017">
        <v>6.2390000000000001E-2</v>
      </c>
      <c r="R1017" s="5">
        <v>0.94</v>
      </c>
      <c r="S1017">
        <v>2.5</v>
      </c>
      <c r="T1017">
        <v>0.25</v>
      </c>
      <c r="U1017">
        <v>4.6749999999999998</v>
      </c>
      <c r="V1017">
        <v>2.0289999999999999E-2</v>
      </c>
      <c r="W1017">
        <v>0.02</v>
      </c>
      <c r="X1017" s="2" t="s">
        <v>4852</v>
      </c>
      <c r="Y1017" s="1" t="s">
        <v>4853</v>
      </c>
      <c r="Z1017" s="3" t="s">
        <v>4854</v>
      </c>
      <c r="AA1017">
        <v>64</v>
      </c>
      <c r="AB1017" s="1" t="s">
        <v>4831</v>
      </c>
      <c r="AC1017" t="s">
        <v>38</v>
      </c>
    </row>
    <row r="1018" spans="1:29" x14ac:dyDescent="0.25">
      <c r="A1018" s="1" t="s">
        <v>4855</v>
      </c>
      <c r="B1018" t="s">
        <v>4856</v>
      </c>
      <c r="C1018" t="s">
        <v>4532</v>
      </c>
      <c r="D1018" t="str">
        <f>HYPERLINK("http://image.bazic.com/518.jpg","CLICK HERE")</f>
        <v>CLICK HERE</v>
      </c>
      <c r="E1018" s="6">
        <v>2.99</v>
      </c>
      <c r="F1018" s="7">
        <v>1.05</v>
      </c>
      <c r="G1018" s="4">
        <v>48</v>
      </c>
      <c r="I1018">
        <v>11.25</v>
      </c>
      <c r="J1018">
        <v>10.5</v>
      </c>
      <c r="K1018">
        <v>7.25</v>
      </c>
      <c r="L1018">
        <v>0.49560999999999999</v>
      </c>
      <c r="M1018">
        <v>17.48</v>
      </c>
      <c r="S1018">
        <v>4.7240000000000002</v>
      </c>
      <c r="T1018">
        <v>0.94499999999999995</v>
      </c>
      <c r="U1018">
        <v>5.5910000000000002</v>
      </c>
      <c r="V1018">
        <v>1.444E-2</v>
      </c>
      <c r="W1018">
        <v>0.34</v>
      </c>
      <c r="X1018" s="2" t="s">
        <v>4857</v>
      </c>
      <c r="Z1018" s="3" t="s">
        <v>4858</v>
      </c>
      <c r="AA1018">
        <v>72</v>
      </c>
      <c r="AB1018" s="1" t="s">
        <v>4585</v>
      </c>
      <c r="AC1018" t="s">
        <v>4493</v>
      </c>
    </row>
    <row r="1019" spans="1:29" x14ac:dyDescent="0.25">
      <c r="A1019" s="1" t="s">
        <v>4859</v>
      </c>
      <c r="B1019" t="s">
        <v>4860</v>
      </c>
      <c r="C1019" t="s">
        <v>4716</v>
      </c>
      <c r="D1019" t="str">
        <f>HYPERLINK("http://image.bazic.com/519.jpg","CLICK HERE")</f>
        <v>CLICK HERE</v>
      </c>
      <c r="E1019" s="6">
        <v>1.99</v>
      </c>
      <c r="F1019" s="7">
        <v>0.75</v>
      </c>
      <c r="G1019" s="4">
        <v>36</v>
      </c>
      <c r="I1019">
        <v>10.5</v>
      </c>
      <c r="J1019">
        <v>9.75</v>
      </c>
      <c r="K1019">
        <v>4.75</v>
      </c>
      <c r="L1019">
        <v>0.28140999999999999</v>
      </c>
      <c r="M1019">
        <v>7.8</v>
      </c>
      <c r="S1019">
        <v>5</v>
      </c>
      <c r="T1019">
        <v>0.82699999999999996</v>
      </c>
      <c r="U1019">
        <v>4</v>
      </c>
      <c r="V1019">
        <v>9.5700000000000004E-3</v>
      </c>
      <c r="W1019">
        <v>0.2</v>
      </c>
      <c r="X1019" s="2" t="s">
        <v>4861</v>
      </c>
      <c r="Z1019" s="3" t="s">
        <v>4862</v>
      </c>
      <c r="AA1019">
        <v>162</v>
      </c>
      <c r="AB1019" s="1" t="s">
        <v>4717</v>
      </c>
      <c r="AC1019" t="s">
        <v>847</v>
      </c>
    </row>
    <row r="1020" spans="1:29" x14ac:dyDescent="0.25">
      <c r="A1020" s="1" t="s">
        <v>4863</v>
      </c>
      <c r="B1020" t="s">
        <v>4864</v>
      </c>
      <c r="C1020" t="s">
        <v>65</v>
      </c>
      <c r="D1020" t="str">
        <f>HYPERLINK("http://image.bazic.com/5190.jpg","CLICK HERE")</f>
        <v>CLICK HERE</v>
      </c>
      <c r="E1020" s="6">
        <v>2.99</v>
      </c>
      <c r="F1020" s="7">
        <v>1.05</v>
      </c>
      <c r="G1020" s="4">
        <v>144</v>
      </c>
      <c r="H1020" s="5">
        <v>24</v>
      </c>
      <c r="I1020">
        <v>18.5</v>
      </c>
      <c r="J1020">
        <v>10.5</v>
      </c>
      <c r="K1020">
        <v>12.5</v>
      </c>
      <c r="L1020">
        <v>1.40517</v>
      </c>
      <c r="M1020">
        <v>41.52</v>
      </c>
      <c r="N1020" s="4">
        <v>12</v>
      </c>
      <c r="O1020">
        <v>10.25</v>
      </c>
      <c r="P1020">
        <v>3</v>
      </c>
      <c r="Q1020">
        <v>0.21354000000000001</v>
      </c>
      <c r="R1020" s="5">
        <v>6.7</v>
      </c>
      <c r="S1020">
        <v>9</v>
      </c>
      <c r="T1020">
        <v>0.125</v>
      </c>
      <c r="U1020">
        <v>12.625</v>
      </c>
      <c r="V1020">
        <v>8.2199999999999999E-3</v>
      </c>
      <c r="W1020">
        <v>0.26200000000000001</v>
      </c>
      <c r="X1020" s="2" t="s">
        <v>4866</v>
      </c>
      <c r="Y1020" s="1" t="s">
        <v>4867</v>
      </c>
      <c r="Z1020" s="3" t="s">
        <v>4868</v>
      </c>
      <c r="AA1020">
        <v>36</v>
      </c>
      <c r="AB1020" s="1" t="s">
        <v>4865</v>
      </c>
      <c r="AC1020" t="s">
        <v>2029</v>
      </c>
    </row>
    <row r="1021" spans="1:29" x14ac:dyDescent="0.25">
      <c r="A1021" s="1" t="s">
        <v>4869</v>
      </c>
      <c r="B1021" t="s">
        <v>4870</v>
      </c>
      <c r="C1021" t="s">
        <v>65</v>
      </c>
      <c r="D1021" t="str">
        <f>HYPERLINK("http://image.bazic.com/5191.jpg","CLICK HERE")</f>
        <v>CLICK HERE</v>
      </c>
      <c r="E1021" s="6">
        <v>5.99</v>
      </c>
      <c r="F1021" s="7">
        <v>2.85</v>
      </c>
      <c r="G1021" s="4">
        <v>12</v>
      </c>
      <c r="I1021">
        <v>11.75</v>
      </c>
      <c r="J1021">
        <v>9.75</v>
      </c>
      <c r="K1021">
        <v>5.75</v>
      </c>
      <c r="L1021">
        <v>0.38120999999999999</v>
      </c>
      <c r="M1021">
        <v>12.92</v>
      </c>
      <c r="S1021">
        <v>9.25</v>
      </c>
      <c r="T1021">
        <v>0.5</v>
      </c>
      <c r="U1021">
        <v>11</v>
      </c>
      <c r="V1021">
        <v>2.9440000000000001E-2</v>
      </c>
      <c r="W1021">
        <v>1.02</v>
      </c>
      <c r="X1021" s="2" t="s">
        <v>4871</v>
      </c>
      <c r="Z1021" s="3" t="s">
        <v>4872</v>
      </c>
      <c r="AA1021">
        <v>102</v>
      </c>
      <c r="AB1021" s="1" t="s">
        <v>4865</v>
      </c>
      <c r="AC1021" t="s">
        <v>2029</v>
      </c>
    </row>
    <row r="1022" spans="1:29" x14ac:dyDescent="0.25">
      <c r="A1022" s="1" t="s">
        <v>4873</v>
      </c>
      <c r="B1022" t="s">
        <v>4874</v>
      </c>
      <c r="C1022" t="s">
        <v>4716</v>
      </c>
      <c r="D1022" t="str">
        <f>HYPERLINK("http://image.bazic.com/520.jpg","CLICK HERE")</f>
        <v>CLICK HERE</v>
      </c>
      <c r="E1022" s="6">
        <v>1.99</v>
      </c>
      <c r="F1022" s="7">
        <v>0.85</v>
      </c>
      <c r="G1022" s="4">
        <v>36</v>
      </c>
      <c r="I1022">
        <v>10.5</v>
      </c>
      <c r="J1022">
        <v>9.75</v>
      </c>
      <c r="K1022">
        <v>5.5</v>
      </c>
      <c r="L1022">
        <v>0.32584999999999997</v>
      </c>
      <c r="M1022">
        <v>11.38</v>
      </c>
      <c r="S1022">
        <v>5</v>
      </c>
      <c r="T1022">
        <v>0.75</v>
      </c>
      <c r="U1022">
        <v>3</v>
      </c>
      <c r="V1022">
        <v>6.5100000000000002E-3</v>
      </c>
      <c r="W1022">
        <v>0.3</v>
      </c>
      <c r="X1022" s="2" t="s">
        <v>4875</v>
      </c>
      <c r="Z1022" s="3" t="s">
        <v>4876</v>
      </c>
      <c r="AA1022">
        <v>126</v>
      </c>
      <c r="AB1022" s="1" t="s">
        <v>4717</v>
      </c>
      <c r="AC1022" t="s">
        <v>847</v>
      </c>
    </row>
    <row r="1023" spans="1:29" x14ac:dyDescent="0.25">
      <c r="A1023" s="1" t="s">
        <v>4877</v>
      </c>
      <c r="B1023" t="s">
        <v>4878</v>
      </c>
      <c r="C1023" t="s">
        <v>4716</v>
      </c>
      <c r="D1023" t="str">
        <f>HYPERLINK("http://image.bazic.com/521.jpg","CLICK HERE")</f>
        <v>CLICK HERE</v>
      </c>
      <c r="E1023" s="6">
        <v>2.99</v>
      </c>
      <c r="F1023" s="7">
        <v>1.05</v>
      </c>
      <c r="G1023" s="4">
        <v>36</v>
      </c>
      <c r="I1023">
        <v>10.75</v>
      </c>
      <c r="J1023">
        <v>9.75</v>
      </c>
      <c r="K1023">
        <v>6</v>
      </c>
      <c r="L1023">
        <v>0.36392999999999998</v>
      </c>
      <c r="M1023">
        <v>11.56</v>
      </c>
      <c r="S1023">
        <v>5</v>
      </c>
      <c r="T1023">
        <v>3</v>
      </c>
      <c r="U1023">
        <v>0.75</v>
      </c>
      <c r="V1023">
        <v>6.5100000000000002E-3</v>
      </c>
      <c r="W1023">
        <v>0.28000000000000003</v>
      </c>
      <c r="X1023" s="2" t="s">
        <v>4879</v>
      </c>
      <c r="Z1023" s="3" t="s">
        <v>4880</v>
      </c>
      <c r="AA1023">
        <v>108</v>
      </c>
      <c r="AB1023" s="1" t="s">
        <v>4717</v>
      </c>
      <c r="AC1023" t="s">
        <v>847</v>
      </c>
    </row>
    <row r="1024" spans="1:29" x14ac:dyDescent="0.25">
      <c r="A1024" s="1" t="s">
        <v>4881</v>
      </c>
      <c r="B1024" t="s">
        <v>4882</v>
      </c>
      <c r="C1024" t="s">
        <v>4716</v>
      </c>
      <c r="D1024" t="str">
        <f>HYPERLINK("http://image.bazic.com/522.jpg","CLICK HERE")</f>
        <v>CLICK HERE</v>
      </c>
      <c r="E1024" s="6">
        <v>2.99</v>
      </c>
      <c r="F1024" s="7">
        <v>1.2</v>
      </c>
      <c r="G1024" s="4">
        <v>24</v>
      </c>
      <c r="I1024">
        <v>11.25</v>
      </c>
      <c r="J1024">
        <v>11</v>
      </c>
      <c r="K1024">
        <v>5</v>
      </c>
      <c r="L1024">
        <v>0.35807</v>
      </c>
      <c r="M1024">
        <v>9.5</v>
      </c>
      <c r="S1024">
        <v>5</v>
      </c>
      <c r="T1024">
        <v>3</v>
      </c>
      <c r="U1024">
        <v>1</v>
      </c>
      <c r="V1024">
        <v>8.6800000000000002E-3</v>
      </c>
      <c r="W1024">
        <v>0.37</v>
      </c>
      <c r="X1024" s="2" t="s">
        <v>4883</v>
      </c>
      <c r="Z1024" s="3" t="s">
        <v>4884</v>
      </c>
      <c r="AA1024">
        <v>120</v>
      </c>
      <c r="AB1024" s="1" t="s">
        <v>4717</v>
      </c>
      <c r="AC1024" t="s">
        <v>847</v>
      </c>
    </row>
    <row r="1025" spans="1:29" x14ac:dyDescent="0.25">
      <c r="A1025" s="1" t="s">
        <v>4885</v>
      </c>
      <c r="B1025" t="s">
        <v>4886</v>
      </c>
      <c r="C1025" t="s">
        <v>4716</v>
      </c>
      <c r="D1025" t="str">
        <f>HYPERLINK("http://image.bazic.com/523.jpg","CLICK HERE")</f>
        <v>CLICK HERE</v>
      </c>
      <c r="E1025" s="6">
        <v>3.99</v>
      </c>
      <c r="F1025" s="7">
        <v>1.95</v>
      </c>
      <c r="G1025" s="4">
        <v>24</v>
      </c>
      <c r="I1025">
        <v>16.5</v>
      </c>
      <c r="J1025">
        <v>10.5</v>
      </c>
      <c r="K1025">
        <v>5.5</v>
      </c>
      <c r="L1025">
        <v>0.55142999999999998</v>
      </c>
      <c r="M1025">
        <v>20.18</v>
      </c>
      <c r="S1025">
        <v>8</v>
      </c>
      <c r="T1025">
        <v>0.75</v>
      </c>
      <c r="U1025">
        <v>5</v>
      </c>
      <c r="V1025">
        <v>1.736E-2</v>
      </c>
      <c r="W1025">
        <v>0.76500000000000001</v>
      </c>
      <c r="X1025" s="2" t="s">
        <v>4887</v>
      </c>
      <c r="Z1025" s="3" t="s">
        <v>4888</v>
      </c>
      <c r="AA1025">
        <v>70</v>
      </c>
      <c r="AB1025" s="1" t="s">
        <v>4717</v>
      </c>
      <c r="AC1025" t="s">
        <v>847</v>
      </c>
    </row>
    <row r="1026" spans="1:29" x14ac:dyDescent="0.25">
      <c r="A1026" s="1" t="s">
        <v>4889</v>
      </c>
      <c r="B1026" t="s">
        <v>4890</v>
      </c>
      <c r="C1026" t="s">
        <v>4362</v>
      </c>
      <c r="D1026" t="str">
        <f>HYPERLINK("http://image.bazic.com/527.jpg","CLICK HERE")</f>
        <v>CLICK HERE</v>
      </c>
      <c r="E1026" s="6">
        <v>2.99</v>
      </c>
      <c r="F1026" s="7">
        <v>1.5</v>
      </c>
      <c r="G1026" s="4">
        <v>48</v>
      </c>
      <c r="I1026">
        <v>18.25</v>
      </c>
      <c r="J1026">
        <v>12.5</v>
      </c>
      <c r="K1026">
        <v>6.5</v>
      </c>
      <c r="L1026">
        <v>0.85811000000000004</v>
      </c>
      <c r="M1026">
        <v>27.46</v>
      </c>
      <c r="S1026">
        <v>18</v>
      </c>
      <c r="T1026">
        <v>0.157</v>
      </c>
      <c r="U1026">
        <v>12</v>
      </c>
      <c r="V1026">
        <v>1.9630000000000002E-2</v>
      </c>
      <c r="W1026">
        <v>0.54</v>
      </c>
      <c r="X1026" s="2" t="s">
        <v>4891</v>
      </c>
      <c r="Z1026" s="3" t="s">
        <v>4892</v>
      </c>
      <c r="AA1026">
        <v>49</v>
      </c>
      <c r="AB1026" s="1" t="s">
        <v>4571</v>
      </c>
      <c r="AC1026" t="s">
        <v>847</v>
      </c>
    </row>
    <row r="1027" spans="1:29" x14ac:dyDescent="0.25">
      <c r="A1027" s="1" t="s">
        <v>4893</v>
      </c>
      <c r="B1027" t="s">
        <v>4894</v>
      </c>
      <c r="C1027" t="s">
        <v>3688</v>
      </c>
      <c r="D1027" t="str">
        <f>HYPERLINK("http://image.bazic.com/52750.jpg","CLICK HERE")</f>
        <v>CLICK HERE</v>
      </c>
      <c r="E1027" s="6">
        <v>3.99</v>
      </c>
      <c r="F1027" s="7">
        <v>1.05</v>
      </c>
      <c r="G1027" s="4">
        <v>24</v>
      </c>
      <c r="I1027">
        <v>9</v>
      </c>
      <c r="J1027">
        <v>9</v>
      </c>
      <c r="K1027">
        <v>9</v>
      </c>
      <c r="L1027">
        <v>0.42187999999999998</v>
      </c>
      <c r="M1027">
        <v>5.76</v>
      </c>
      <c r="S1027">
        <v>6</v>
      </c>
      <c r="T1027">
        <v>6</v>
      </c>
      <c r="U1027">
        <v>0.25</v>
      </c>
      <c r="V1027">
        <v>5.2100000000000002E-3</v>
      </c>
      <c r="W1027">
        <v>0.2</v>
      </c>
      <c r="X1027" s="2" t="s">
        <v>4895</v>
      </c>
      <c r="Z1027" s="3" t="s">
        <v>4896</v>
      </c>
      <c r="AA1027">
        <v>120</v>
      </c>
      <c r="AB1027" s="1" t="s">
        <v>198</v>
      </c>
      <c r="AC1027" t="s">
        <v>38</v>
      </c>
    </row>
    <row r="1028" spans="1:29" x14ac:dyDescent="0.25">
      <c r="A1028" s="1" t="s">
        <v>4897</v>
      </c>
      <c r="B1028" t="s">
        <v>4898</v>
      </c>
      <c r="C1028" t="s">
        <v>4362</v>
      </c>
      <c r="D1028" t="str">
        <f>HYPERLINK("http://image.bazic.com/528.jpg","CLICK HERE")</f>
        <v>CLICK HERE</v>
      </c>
      <c r="E1028" s="6">
        <v>2.99</v>
      </c>
      <c r="F1028" s="7">
        <v>1.2</v>
      </c>
      <c r="G1028" s="4">
        <v>48</v>
      </c>
      <c r="I1028">
        <v>18.5</v>
      </c>
      <c r="J1028">
        <v>12.5</v>
      </c>
      <c r="K1028">
        <v>6</v>
      </c>
      <c r="L1028">
        <v>0.80295000000000005</v>
      </c>
      <c r="M1028">
        <v>22.96</v>
      </c>
      <c r="S1028">
        <v>9</v>
      </c>
      <c r="T1028">
        <v>0.23599999999999999</v>
      </c>
      <c r="U1028">
        <v>12</v>
      </c>
      <c r="V1028">
        <v>1.4749999999999999E-2</v>
      </c>
      <c r="W1028">
        <v>0.44</v>
      </c>
      <c r="X1028" s="2" t="s">
        <v>4899</v>
      </c>
      <c r="Z1028" s="3" t="s">
        <v>4900</v>
      </c>
      <c r="AA1028">
        <v>56</v>
      </c>
      <c r="AB1028" s="1" t="s">
        <v>4571</v>
      </c>
      <c r="AC1028" t="s">
        <v>847</v>
      </c>
    </row>
    <row r="1029" spans="1:29" x14ac:dyDescent="0.25">
      <c r="A1029" s="1" t="s">
        <v>4901</v>
      </c>
      <c r="B1029" t="s">
        <v>4902</v>
      </c>
      <c r="C1029" t="s">
        <v>4397</v>
      </c>
      <c r="D1029" t="str">
        <f>HYPERLINK("http://image.bazic.com/529.jpg","CLICK HERE")</f>
        <v>CLICK HERE</v>
      </c>
      <c r="E1029" s="6">
        <v>1.99</v>
      </c>
      <c r="F1029" s="7">
        <v>0.89</v>
      </c>
      <c r="G1029" s="4">
        <v>48</v>
      </c>
      <c r="I1029">
        <v>14.5</v>
      </c>
      <c r="J1029">
        <v>11.5</v>
      </c>
      <c r="K1029">
        <v>3.5</v>
      </c>
      <c r="L1029">
        <v>0.33774999999999999</v>
      </c>
      <c r="M1029">
        <v>11</v>
      </c>
      <c r="S1029">
        <v>11</v>
      </c>
      <c r="T1029">
        <v>5.8999999999999997E-2</v>
      </c>
      <c r="U1029">
        <v>14</v>
      </c>
      <c r="V1029">
        <v>5.2599999999999999E-3</v>
      </c>
      <c r="W1029">
        <v>0.22</v>
      </c>
      <c r="X1029" s="2" t="s">
        <v>4903</v>
      </c>
      <c r="Z1029" s="3" t="s">
        <v>4904</v>
      </c>
      <c r="AA1029">
        <v>120</v>
      </c>
      <c r="AB1029" s="1" t="s">
        <v>4419</v>
      </c>
      <c r="AC1029" t="s">
        <v>2029</v>
      </c>
    </row>
    <row r="1030" spans="1:29" x14ac:dyDescent="0.25">
      <c r="A1030" s="1" t="s">
        <v>4905</v>
      </c>
      <c r="B1030" t="s">
        <v>4906</v>
      </c>
      <c r="C1030" t="s">
        <v>3688</v>
      </c>
      <c r="D1030" t="str">
        <f>HYPERLINK("http://image.bazic.com/52950.jpg","CLICK HERE")</f>
        <v>CLICK HERE</v>
      </c>
      <c r="E1030" s="6">
        <v>3.99</v>
      </c>
      <c r="F1030" s="7">
        <v>1.05</v>
      </c>
      <c r="G1030" s="4">
        <v>24</v>
      </c>
      <c r="I1030">
        <v>8.5</v>
      </c>
      <c r="J1030">
        <v>8.25</v>
      </c>
      <c r="K1030">
        <v>9</v>
      </c>
      <c r="L1030">
        <v>0.36523</v>
      </c>
      <c r="M1030">
        <v>5.72</v>
      </c>
      <c r="S1030">
        <v>6</v>
      </c>
      <c r="T1030">
        <v>6</v>
      </c>
      <c r="U1030">
        <v>0.25</v>
      </c>
      <c r="V1030">
        <v>5.2100000000000002E-3</v>
      </c>
      <c r="W1030">
        <v>0.2</v>
      </c>
      <c r="X1030" s="2" t="s">
        <v>4907</v>
      </c>
      <c r="Z1030" s="3" t="s">
        <v>4908</v>
      </c>
      <c r="AA1030">
        <v>140</v>
      </c>
      <c r="AB1030" s="1" t="s">
        <v>198</v>
      </c>
      <c r="AC1030" t="s">
        <v>38</v>
      </c>
    </row>
    <row r="1031" spans="1:29" x14ac:dyDescent="0.25">
      <c r="A1031" s="1" t="s">
        <v>4909</v>
      </c>
      <c r="B1031" t="s">
        <v>4910</v>
      </c>
      <c r="C1031" t="s">
        <v>4397</v>
      </c>
      <c r="D1031" t="str">
        <f>HYPERLINK("http://image.bazic.com/530.jpg","CLICK HERE")</f>
        <v>CLICK HERE</v>
      </c>
      <c r="E1031" s="6">
        <v>2.99</v>
      </c>
      <c r="F1031" s="7">
        <v>1.05</v>
      </c>
      <c r="G1031" s="4">
        <v>48</v>
      </c>
      <c r="I1031">
        <v>22.5</v>
      </c>
      <c r="J1031">
        <v>14.5</v>
      </c>
      <c r="K1031">
        <v>2.5</v>
      </c>
      <c r="L1031">
        <v>0.47199999999999998</v>
      </c>
      <c r="M1031">
        <v>18.5</v>
      </c>
      <c r="S1031">
        <v>22</v>
      </c>
      <c r="T1031">
        <v>7.9000000000000001E-2</v>
      </c>
      <c r="U1031">
        <v>14</v>
      </c>
      <c r="V1031">
        <v>1.4080000000000001E-2</v>
      </c>
      <c r="W1031">
        <v>0.36</v>
      </c>
      <c r="X1031" s="2" t="s">
        <v>4911</v>
      </c>
      <c r="Z1031" s="3" t="s">
        <v>4912</v>
      </c>
      <c r="AA1031">
        <v>50</v>
      </c>
      <c r="AB1031" s="1" t="s">
        <v>4398</v>
      </c>
      <c r="AC1031" t="s">
        <v>2029</v>
      </c>
    </row>
    <row r="1032" spans="1:29" x14ac:dyDescent="0.25">
      <c r="A1032" s="1" t="s">
        <v>4913</v>
      </c>
      <c r="B1032" t="s">
        <v>4914</v>
      </c>
      <c r="C1032" t="s">
        <v>29</v>
      </c>
      <c r="D1032" t="str">
        <f>HYPERLINK("http://image.bazic.com/53157.jpg","CLICK HERE")</f>
        <v>CLICK HERE</v>
      </c>
      <c r="E1032" s="6">
        <v>4.99</v>
      </c>
      <c r="F1032" s="7">
        <v>1.2</v>
      </c>
      <c r="G1032" s="4">
        <v>24</v>
      </c>
      <c r="I1032">
        <v>11</v>
      </c>
      <c r="J1032">
        <v>8.25</v>
      </c>
      <c r="K1032">
        <v>5.5</v>
      </c>
      <c r="L1032">
        <v>0.28885</v>
      </c>
      <c r="M1032">
        <v>7.18</v>
      </c>
      <c r="S1032">
        <v>7.75</v>
      </c>
      <c r="T1032">
        <v>0.19</v>
      </c>
      <c r="U1032">
        <v>10.75</v>
      </c>
      <c r="V1032">
        <v>9.1599999999999997E-3</v>
      </c>
      <c r="W1032">
        <v>0.28000000000000003</v>
      </c>
      <c r="X1032" s="2" t="s">
        <v>4915</v>
      </c>
      <c r="Z1032" s="3" t="s">
        <v>4916</v>
      </c>
      <c r="AA1032">
        <v>108</v>
      </c>
      <c r="AB1032" s="1" t="s">
        <v>198</v>
      </c>
      <c r="AC1032" t="s">
        <v>31</v>
      </c>
    </row>
    <row r="1033" spans="1:29" x14ac:dyDescent="0.25">
      <c r="A1033" s="1" t="s">
        <v>4917</v>
      </c>
      <c r="B1033" t="s">
        <v>4918</v>
      </c>
      <c r="C1033" t="s">
        <v>4919</v>
      </c>
      <c r="D1033" t="str">
        <f>HYPERLINK("http://image.bazic.com/532.jpg","CLICK HERE")</f>
        <v>CLICK HERE</v>
      </c>
      <c r="E1033" s="6">
        <v>1.99</v>
      </c>
      <c r="F1033" s="7">
        <v>0.89</v>
      </c>
      <c r="G1033" s="4">
        <v>72</v>
      </c>
      <c r="H1033" s="5">
        <v>24</v>
      </c>
      <c r="I1033">
        <v>11.25</v>
      </c>
      <c r="J1033">
        <v>7.75</v>
      </c>
      <c r="K1033">
        <v>12.5</v>
      </c>
      <c r="L1033">
        <v>0.63070000000000004</v>
      </c>
      <c r="M1033">
        <v>15</v>
      </c>
      <c r="N1033" s="4">
        <v>10.5</v>
      </c>
      <c r="O1033">
        <v>7</v>
      </c>
      <c r="P1033">
        <v>3.75</v>
      </c>
      <c r="Q1033">
        <v>0.15951000000000001</v>
      </c>
      <c r="R1033" s="5">
        <v>5.24</v>
      </c>
      <c r="S1033">
        <v>3.3125</v>
      </c>
      <c r="T1033">
        <v>0.6875</v>
      </c>
      <c r="U1033">
        <v>5.8125</v>
      </c>
      <c r="V1033">
        <v>7.6600000000000001E-3</v>
      </c>
      <c r="W1033">
        <v>0.22</v>
      </c>
      <c r="X1033" s="2" t="s">
        <v>4921</v>
      </c>
      <c r="Y1033" s="1" t="s">
        <v>4922</v>
      </c>
      <c r="Z1033" s="3" t="s">
        <v>4923</v>
      </c>
      <c r="AA1033">
        <v>80</v>
      </c>
      <c r="AB1033" s="1" t="s">
        <v>4920</v>
      </c>
      <c r="AC1033" t="s">
        <v>38</v>
      </c>
    </row>
    <row r="1034" spans="1:29" x14ac:dyDescent="0.25">
      <c r="A1034" s="1" t="s">
        <v>4924</v>
      </c>
      <c r="B1034" t="s">
        <v>4925</v>
      </c>
      <c r="C1034" t="s">
        <v>4919</v>
      </c>
      <c r="D1034" t="str">
        <f>HYPERLINK("http://image.bazic.com/533.jpg","CLICK HERE")</f>
        <v>CLICK HERE</v>
      </c>
      <c r="E1034" s="6">
        <v>1.99</v>
      </c>
      <c r="F1034" s="7">
        <v>0.89</v>
      </c>
      <c r="G1034" s="4">
        <v>72</v>
      </c>
      <c r="H1034" s="5">
        <v>24</v>
      </c>
      <c r="I1034">
        <v>11.25</v>
      </c>
      <c r="J1034">
        <v>7.75</v>
      </c>
      <c r="K1034">
        <v>12.5</v>
      </c>
      <c r="L1034">
        <v>0.63070000000000004</v>
      </c>
      <c r="M1034">
        <v>15</v>
      </c>
      <c r="N1034" s="4">
        <v>10.5</v>
      </c>
      <c r="O1034">
        <v>7</v>
      </c>
      <c r="P1034">
        <v>3.75</v>
      </c>
      <c r="Q1034">
        <v>0.15951000000000001</v>
      </c>
      <c r="R1034" s="5">
        <v>5.24</v>
      </c>
      <c r="S1034">
        <v>3.3125</v>
      </c>
      <c r="T1034">
        <v>0.6875</v>
      </c>
      <c r="U1034">
        <v>5.8125</v>
      </c>
      <c r="V1034">
        <v>7.6600000000000001E-3</v>
      </c>
      <c r="W1034">
        <v>0.2</v>
      </c>
      <c r="X1034" s="2" t="s">
        <v>4926</v>
      </c>
      <c r="Y1034" s="1" t="s">
        <v>4927</v>
      </c>
      <c r="Z1034" s="3" t="s">
        <v>4928</v>
      </c>
      <c r="AA1034">
        <v>80</v>
      </c>
      <c r="AB1034" s="1" t="s">
        <v>4920</v>
      </c>
      <c r="AC1034" t="s">
        <v>38</v>
      </c>
    </row>
    <row r="1035" spans="1:29" x14ac:dyDescent="0.25">
      <c r="A1035" s="1" t="s">
        <v>4929</v>
      </c>
      <c r="B1035" t="s">
        <v>4930</v>
      </c>
      <c r="C1035" t="s">
        <v>4919</v>
      </c>
      <c r="D1035" t="str">
        <f>HYPERLINK("http://image.bazic.com/534.jpg","CLICK HERE")</f>
        <v>CLICK HERE</v>
      </c>
      <c r="E1035" s="6">
        <v>1.99</v>
      </c>
      <c r="F1035" s="7">
        <v>0.89</v>
      </c>
      <c r="G1035" s="4">
        <v>72</v>
      </c>
      <c r="H1035" s="5">
        <v>24</v>
      </c>
      <c r="I1035">
        <v>11.25</v>
      </c>
      <c r="J1035">
        <v>7.75</v>
      </c>
      <c r="K1035">
        <v>12.5</v>
      </c>
      <c r="L1035">
        <v>0.63070000000000004</v>
      </c>
      <c r="M1035">
        <v>15</v>
      </c>
      <c r="N1035" s="4">
        <v>10.5</v>
      </c>
      <c r="O1035">
        <v>7</v>
      </c>
      <c r="P1035">
        <v>3.75</v>
      </c>
      <c r="Q1035">
        <v>0.15951000000000001</v>
      </c>
      <c r="R1035" s="5">
        <v>5.2</v>
      </c>
      <c r="S1035">
        <v>3.3125</v>
      </c>
      <c r="T1035">
        <v>0.6875</v>
      </c>
      <c r="U1035">
        <v>5.8125</v>
      </c>
      <c r="V1035">
        <v>7.6600000000000001E-3</v>
      </c>
      <c r="W1035">
        <v>0.2</v>
      </c>
      <c r="X1035" s="2" t="s">
        <v>4931</v>
      </c>
      <c r="Y1035" s="1" t="s">
        <v>4932</v>
      </c>
      <c r="Z1035" s="3" t="s">
        <v>4933</v>
      </c>
      <c r="AA1035">
        <v>80</v>
      </c>
      <c r="AB1035" s="1" t="s">
        <v>4920</v>
      </c>
      <c r="AC1035" t="s">
        <v>38</v>
      </c>
    </row>
    <row r="1036" spans="1:29" x14ac:dyDescent="0.25">
      <c r="A1036" s="1" t="s">
        <v>4934</v>
      </c>
      <c r="B1036" t="s">
        <v>4935</v>
      </c>
      <c r="C1036" t="s">
        <v>4919</v>
      </c>
      <c r="D1036" t="str">
        <f>HYPERLINK("http://image.bazic.com/535.jpg","CLICK HERE")</f>
        <v>CLICK HERE</v>
      </c>
      <c r="E1036" s="6">
        <v>1.99</v>
      </c>
      <c r="F1036" s="7">
        <v>0.89</v>
      </c>
      <c r="G1036" s="4">
        <v>72</v>
      </c>
      <c r="H1036" s="5">
        <v>24</v>
      </c>
      <c r="I1036">
        <v>11.25</v>
      </c>
      <c r="J1036">
        <v>7.75</v>
      </c>
      <c r="K1036">
        <v>12.5</v>
      </c>
      <c r="L1036">
        <v>0.63070000000000004</v>
      </c>
      <c r="M1036">
        <v>15</v>
      </c>
      <c r="N1036" s="4">
        <v>10.5</v>
      </c>
      <c r="O1036">
        <v>7</v>
      </c>
      <c r="P1036">
        <v>3.75</v>
      </c>
      <c r="Q1036">
        <v>0.15951000000000001</v>
      </c>
      <c r="R1036" s="5">
        <v>5.22</v>
      </c>
      <c r="S1036">
        <v>3.3125</v>
      </c>
      <c r="T1036">
        <v>0.6875</v>
      </c>
      <c r="U1036">
        <v>5.8125</v>
      </c>
      <c r="V1036">
        <v>7.6600000000000001E-3</v>
      </c>
      <c r="W1036">
        <v>0.2</v>
      </c>
      <c r="X1036" s="2" t="s">
        <v>4936</v>
      </c>
      <c r="Y1036" s="1" t="s">
        <v>4937</v>
      </c>
      <c r="Z1036" s="3" t="s">
        <v>4938</v>
      </c>
      <c r="AA1036">
        <v>80</v>
      </c>
      <c r="AB1036" s="1" t="s">
        <v>4920</v>
      </c>
      <c r="AC1036" t="s">
        <v>38</v>
      </c>
    </row>
    <row r="1037" spans="1:29" x14ac:dyDescent="0.25">
      <c r="A1037" s="1" t="s">
        <v>4939</v>
      </c>
      <c r="B1037" t="s">
        <v>4940</v>
      </c>
      <c r="C1037" t="s">
        <v>617</v>
      </c>
      <c r="D1037" t="str">
        <f>HYPERLINK("http://image.bazic.com/53570.jpg","CLICK HERE")</f>
        <v>CLICK HERE</v>
      </c>
      <c r="E1037" s="6">
        <v>4.99</v>
      </c>
      <c r="F1037" s="7">
        <v>1.2</v>
      </c>
      <c r="G1037" s="4">
        <v>48</v>
      </c>
      <c r="I1037">
        <v>15.5</v>
      </c>
      <c r="J1037">
        <v>11.25</v>
      </c>
      <c r="K1037">
        <v>5</v>
      </c>
      <c r="L1037">
        <v>0.50456000000000001</v>
      </c>
      <c r="M1037">
        <v>13.4</v>
      </c>
      <c r="S1037">
        <v>7.75</v>
      </c>
      <c r="T1037">
        <v>0.25</v>
      </c>
      <c r="U1037">
        <v>10.75</v>
      </c>
      <c r="V1037">
        <v>1.205E-2</v>
      </c>
      <c r="W1037">
        <v>0.28000000000000003</v>
      </c>
      <c r="X1037" s="2" t="s">
        <v>4941</v>
      </c>
      <c r="Z1037" s="3" t="s">
        <v>4942</v>
      </c>
      <c r="AA1037">
        <v>100</v>
      </c>
      <c r="AC1037" t="s">
        <v>31</v>
      </c>
    </row>
    <row r="1038" spans="1:29" x14ac:dyDescent="0.25">
      <c r="A1038" s="1" t="s">
        <v>4943</v>
      </c>
      <c r="B1038" t="s">
        <v>4944</v>
      </c>
      <c r="C1038" t="s">
        <v>4532</v>
      </c>
      <c r="D1038" t="str">
        <f>HYPERLINK("http://image.bazic.com/537.jpg","CLICK HERE")</f>
        <v>CLICK HERE</v>
      </c>
      <c r="E1038" s="6">
        <v>3.99</v>
      </c>
      <c r="F1038" s="7">
        <v>1.5</v>
      </c>
      <c r="G1038" s="4">
        <v>24</v>
      </c>
      <c r="I1038">
        <v>11.5</v>
      </c>
      <c r="J1038">
        <v>9.25</v>
      </c>
      <c r="K1038">
        <v>7.25</v>
      </c>
      <c r="L1038">
        <v>0.44630999999999998</v>
      </c>
      <c r="M1038">
        <v>14.92</v>
      </c>
      <c r="S1038">
        <v>8.3450000000000006</v>
      </c>
      <c r="T1038">
        <v>0.5</v>
      </c>
      <c r="U1038">
        <v>10.5</v>
      </c>
      <c r="V1038">
        <v>2.5350000000000001E-2</v>
      </c>
      <c r="W1038">
        <v>0.6</v>
      </c>
      <c r="X1038" s="2" t="s">
        <v>4945</v>
      </c>
      <c r="Z1038" s="3" t="s">
        <v>4946</v>
      </c>
      <c r="AA1038">
        <v>90</v>
      </c>
      <c r="AB1038" s="1" t="s">
        <v>4766</v>
      </c>
      <c r="AC1038" t="s">
        <v>2029</v>
      </c>
    </row>
    <row r="1039" spans="1:29" x14ac:dyDescent="0.25">
      <c r="A1039" s="1" t="s">
        <v>4947</v>
      </c>
      <c r="B1039" t="s">
        <v>4948</v>
      </c>
      <c r="C1039" t="s">
        <v>4532</v>
      </c>
      <c r="D1039" t="str">
        <f>HYPERLINK("http://image.bazic.com/538.jpg","CLICK HERE")</f>
        <v>CLICK HERE</v>
      </c>
      <c r="E1039" s="6">
        <v>3.99</v>
      </c>
      <c r="F1039" s="7">
        <v>1.5</v>
      </c>
      <c r="G1039" s="4">
        <v>24</v>
      </c>
      <c r="I1039">
        <v>11.25</v>
      </c>
      <c r="J1039">
        <v>9.25</v>
      </c>
      <c r="K1039">
        <v>7.5</v>
      </c>
      <c r="L1039">
        <v>0.45166000000000001</v>
      </c>
      <c r="M1039">
        <v>14.9</v>
      </c>
      <c r="S1039">
        <v>8.3450000000000006</v>
      </c>
      <c r="T1039">
        <v>0.5</v>
      </c>
      <c r="U1039">
        <v>10.5</v>
      </c>
      <c r="V1039">
        <v>2.5350000000000001E-2</v>
      </c>
      <c r="W1039">
        <v>0.6</v>
      </c>
      <c r="X1039" s="2" t="s">
        <v>4949</v>
      </c>
      <c r="Z1039" s="3" t="s">
        <v>4950</v>
      </c>
      <c r="AA1039">
        <v>90</v>
      </c>
      <c r="AB1039" s="1" t="s">
        <v>4766</v>
      </c>
      <c r="AC1039" t="s">
        <v>2029</v>
      </c>
    </row>
    <row r="1040" spans="1:29" x14ac:dyDescent="0.25">
      <c r="A1040" s="1" t="s">
        <v>4951</v>
      </c>
      <c r="B1040" t="s">
        <v>4952</v>
      </c>
      <c r="C1040" t="s">
        <v>4716</v>
      </c>
      <c r="D1040" t="str">
        <f>HYPERLINK("http://image.bazic.com/539.jpg","CLICK HERE")</f>
        <v>CLICK HERE</v>
      </c>
      <c r="E1040" s="6">
        <v>2.99</v>
      </c>
      <c r="F1040" s="7">
        <v>1.05</v>
      </c>
      <c r="G1040" s="4">
        <v>36</v>
      </c>
      <c r="I1040">
        <v>16.5</v>
      </c>
      <c r="J1040">
        <v>10.5</v>
      </c>
      <c r="K1040">
        <v>4.25</v>
      </c>
      <c r="L1040">
        <v>0.42610999999999999</v>
      </c>
      <c r="M1040">
        <v>15.22</v>
      </c>
      <c r="S1040">
        <v>8</v>
      </c>
      <c r="T1040">
        <v>0.32500000000000001</v>
      </c>
      <c r="U1040">
        <v>5</v>
      </c>
      <c r="V1040">
        <v>7.5199999999999998E-3</v>
      </c>
      <c r="W1040">
        <v>0.38</v>
      </c>
      <c r="X1040" s="2" t="s">
        <v>4953</v>
      </c>
      <c r="Z1040" s="3" t="s">
        <v>4954</v>
      </c>
      <c r="AA1040">
        <v>84</v>
      </c>
      <c r="AB1040" s="1" t="s">
        <v>4717</v>
      </c>
      <c r="AC1040" t="s">
        <v>847</v>
      </c>
    </row>
    <row r="1041" spans="1:29" x14ac:dyDescent="0.25">
      <c r="A1041" s="1" t="s">
        <v>4955</v>
      </c>
      <c r="B1041" t="s">
        <v>4956</v>
      </c>
      <c r="C1041" t="s">
        <v>4397</v>
      </c>
      <c r="D1041" t="str">
        <f>HYPERLINK("http://image.bazic.com/540.jpg","CLICK HERE")</f>
        <v>CLICK HERE</v>
      </c>
      <c r="E1041" s="6">
        <v>2.99</v>
      </c>
      <c r="F1041" s="7">
        <v>1.1499999999999999</v>
      </c>
      <c r="G1041" s="4">
        <v>48</v>
      </c>
      <c r="I1041">
        <v>22.5</v>
      </c>
      <c r="J1041">
        <v>14.5</v>
      </c>
      <c r="K1041">
        <v>2.5</v>
      </c>
      <c r="L1041">
        <v>0.47199999999999998</v>
      </c>
      <c r="M1041">
        <v>15.74</v>
      </c>
      <c r="S1041">
        <v>22</v>
      </c>
      <c r="T1041">
        <v>7.9000000000000001E-2</v>
      </c>
      <c r="U1041">
        <v>14</v>
      </c>
      <c r="V1041">
        <v>1.4080000000000001E-2</v>
      </c>
      <c r="W1041">
        <v>0.3</v>
      </c>
      <c r="X1041" s="2" t="s">
        <v>4957</v>
      </c>
      <c r="Z1041" s="3" t="s">
        <v>4958</v>
      </c>
      <c r="AA1041">
        <v>50</v>
      </c>
      <c r="AB1041" s="1" t="s">
        <v>4419</v>
      </c>
      <c r="AC1041" t="s">
        <v>2029</v>
      </c>
    </row>
    <row r="1042" spans="1:29" x14ac:dyDescent="0.25">
      <c r="A1042" s="1" t="s">
        <v>4959</v>
      </c>
      <c r="B1042" t="s">
        <v>4960</v>
      </c>
      <c r="C1042" t="s">
        <v>4397</v>
      </c>
      <c r="D1042" t="str">
        <f>HYPERLINK("http://image.bazic.com/5400.jpg","CLICK HERE")</f>
        <v>CLICK HERE</v>
      </c>
      <c r="E1042" s="6">
        <v>4.99</v>
      </c>
      <c r="F1042" s="7">
        <v>1.95</v>
      </c>
      <c r="G1042" s="4">
        <v>25</v>
      </c>
      <c r="I1042">
        <v>20.5</v>
      </c>
      <c r="J1042">
        <v>6</v>
      </c>
      <c r="K1042">
        <v>30.5</v>
      </c>
      <c r="L1042">
        <v>2.1710099999999999</v>
      </c>
      <c r="M1042">
        <v>9</v>
      </c>
      <c r="S1042">
        <v>30</v>
      </c>
      <c r="T1042">
        <v>0.2</v>
      </c>
      <c r="U1042">
        <v>20</v>
      </c>
      <c r="V1042">
        <v>6.9449999999999998E-2</v>
      </c>
      <c r="W1042">
        <v>0.25</v>
      </c>
      <c r="X1042" s="2" t="s">
        <v>4962</v>
      </c>
      <c r="Z1042" s="3" t="s">
        <v>4963</v>
      </c>
      <c r="AA1042">
        <v>32</v>
      </c>
      <c r="AB1042" s="1" t="s">
        <v>4961</v>
      </c>
      <c r="AC1042" t="s">
        <v>38</v>
      </c>
    </row>
    <row r="1043" spans="1:29" x14ac:dyDescent="0.25">
      <c r="A1043" s="1" t="s">
        <v>4964</v>
      </c>
      <c r="B1043" t="s">
        <v>4965</v>
      </c>
      <c r="C1043" t="s">
        <v>4397</v>
      </c>
      <c r="D1043" t="str">
        <f>HYPERLINK("http://image.bazic.com/5401.jpg","CLICK HERE")</f>
        <v>CLICK HERE</v>
      </c>
      <c r="E1043" s="6">
        <v>4.99</v>
      </c>
      <c r="F1043" s="7">
        <v>1.95</v>
      </c>
      <c r="G1043" s="4">
        <v>25</v>
      </c>
      <c r="I1043">
        <v>21</v>
      </c>
      <c r="J1043">
        <v>6</v>
      </c>
      <c r="K1043">
        <v>31.5</v>
      </c>
      <c r="L1043">
        <v>2.2968799999999998</v>
      </c>
      <c r="M1043">
        <v>9</v>
      </c>
      <c r="S1043">
        <v>30</v>
      </c>
      <c r="T1043">
        <v>0.2</v>
      </c>
      <c r="U1043">
        <v>20</v>
      </c>
      <c r="V1043">
        <v>6.9449999999999998E-2</v>
      </c>
      <c r="W1043">
        <v>0.25</v>
      </c>
      <c r="X1043" s="2" t="s">
        <v>4966</v>
      </c>
      <c r="Z1043" s="3" t="s">
        <v>4967</v>
      </c>
      <c r="AA1043">
        <v>32</v>
      </c>
      <c r="AB1043" s="1" t="s">
        <v>4961</v>
      </c>
      <c r="AC1043" t="s">
        <v>38</v>
      </c>
    </row>
    <row r="1044" spans="1:29" x14ac:dyDescent="0.25">
      <c r="A1044" s="1" t="s">
        <v>4968</v>
      </c>
      <c r="B1044" t="s">
        <v>4969</v>
      </c>
      <c r="C1044" t="s">
        <v>4397</v>
      </c>
      <c r="D1044" t="str">
        <f>HYPERLINK("http://image.bazic.com/5402.jpg","CLICK HERE")</f>
        <v>CLICK HERE</v>
      </c>
      <c r="E1044" s="6">
        <v>4.99</v>
      </c>
      <c r="F1044" s="7">
        <v>1.95</v>
      </c>
      <c r="G1044" s="4">
        <v>25</v>
      </c>
      <c r="I1044">
        <v>20.25</v>
      </c>
      <c r="J1044">
        <v>5.25</v>
      </c>
      <c r="K1044">
        <v>30.25</v>
      </c>
      <c r="L1044">
        <v>1.8610800000000001</v>
      </c>
      <c r="M1044">
        <v>9.06</v>
      </c>
      <c r="S1044">
        <v>30</v>
      </c>
      <c r="T1044">
        <v>0.2</v>
      </c>
      <c r="U1044">
        <v>20</v>
      </c>
      <c r="V1044">
        <v>6.9449999999999998E-2</v>
      </c>
      <c r="W1044">
        <v>0.3</v>
      </c>
      <c r="X1044" s="2" t="s">
        <v>4970</v>
      </c>
      <c r="Z1044" s="3" t="s">
        <v>4971</v>
      </c>
      <c r="AA1044">
        <v>36</v>
      </c>
      <c r="AB1044" s="1" t="s">
        <v>4961</v>
      </c>
      <c r="AC1044" t="s">
        <v>38</v>
      </c>
    </row>
    <row r="1045" spans="1:29" x14ac:dyDescent="0.25">
      <c r="A1045" s="1" t="s">
        <v>4972</v>
      </c>
      <c r="B1045" t="s">
        <v>4973</v>
      </c>
      <c r="C1045" t="s">
        <v>4397</v>
      </c>
      <c r="D1045" t="str">
        <f>HYPERLINK("http://image.bazic.com/5403.jpg","CLICK HERE")</f>
        <v>CLICK HERE</v>
      </c>
      <c r="E1045" s="6">
        <v>4.99</v>
      </c>
      <c r="F1045" s="7">
        <v>1.95</v>
      </c>
      <c r="G1045" s="4">
        <v>25</v>
      </c>
      <c r="I1045">
        <v>20.5</v>
      </c>
      <c r="J1045">
        <v>5.25</v>
      </c>
      <c r="K1045">
        <v>30.5</v>
      </c>
      <c r="L1045">
        <v>1.8996299999999999</v>
      </c>
      <c r="M1045">
        <v>9.24</v>
      </c>
      <c r="S1045">
        <v>30</v>
      </c>
      <c r="T1045">
        <v>0.2</v>
      </c>
      <c r="U1045">
        <v>20</v>
      </c>
      <c r="V1045">
        <v>6.9449999999999998E-2</v>
      </c>
      <c r="W1045">
        <v>0.25</v>
      </c>
      <c r="X1045" s="2" t="s">
        <v>4974</v>
      </c>
      <c r="Z1045" s="3" t="s">
        <v>4975</v>
      </c>
      <c r="AA1045">
        <v>36</v>
      </c>
      <c r="AB1045" s="1" t="s">
        <v>4961</v>
      </c>
      <c r="AC1045" t="s">
        <v>38</v>
      </c>
    </row>
    <row r="1046" spans="1:29" x14ac:dyDescent="0.25">
      <c r="A1046" s="1" t="s">
        <v>4976</v>
      </c>
      <c r="B1046" t="s">
        <v>4977</v>
      </c>
      <c r="C1046" t="s">
        <v>4397</v>
      </c>
      <c r="D1046" t="str">
        <f>HYPERLINK("http://image.bazic.com/5406.jpg","CLICK HERE")</f>
        <v>CLICK HERE</v>
      </c>
      <c r="E1046" s="6">
        <v>3.99</v>
      </c>
      <c r="F1046" s="7">
        <v>1.8</v>
      </c>
      <c r="G1046" s="4">
        <v>25</v>
      </c>
      <c r="I1046">
        <v>20.3</v>
      </c>
      <c r="J1046">
        <v>5.2</v>
      </c>
      <c r="K1046">
        <v>30.5</v>
      </c>
      <c r="L1046">
        <v>1.8631800000000001</v>
      </c>
      <c r="M1046">
        <v>9.02</v>
      </c>
      <c r="S1046">
        <v>30</v>
      </c>
      <c r="T1046">
        <v>0.2</v>
      </c>
      <c r="U1046">
        <v>20</v>
      </c>
      <c r="V1046">
        <v>6.9449999999999998E-2</v>
      </c>
      <c r="W1046">
        <v>0.25</v>
      </c>
      <c r="X1046" s="2" t="s">
        <v>4978</v>
      </c>
      <c r="Z1046" s="3" t="s">
        <v>4979</v>
      </c>
      <c r="AA1046">
        <v>32</v>
      </c>
      <c r="AB1046" s="1" t="s">
        <v>4961</v>
      </c>
      <c r="AC1046" t="s">
        <v>38</v>
      </c>
    </row>
    <row r="1047" spans="1:29" x14ac:dyDescent="0.25">
      <c r="A1047" s="1" t="s">
        <v>4980</v>
      </c>
      <c r="B1047" t="s">
        <v>4981</v>
      </c>
      <c r="C1047" t="s">
        <v>4397</v>
      </c>
      <c r="D1047" t="str">
        <f>HYPERLINK("http://image.bazic.com/5407.jpg","CLICK HERE")</f>
        <v>CLICK HERE</v>
      </c>
      <c r="E1047" s="6">
        <v>3.99</v>
      </c>
      <c r="F1047" s="7">
        <v>1.8</v>
      </c>
      <c r="G1047" s="4">
        <v>25</v>
      </c>
      <c r="I1047">
        <v>20.25</v>
      </c>
      <c r="J1047">
        <v>5.25</v>
      </c>
      <c r="K1047">
        <v>30.25</v>
      </c>
      <c r="L1047">
        <v>1.8610800000000001</v>
      </c>
      <c r="M1047">
        <v>9.26</v>
      </c>
      <c r="S1047">
        <v>30</v>
      </c>
      <c r="T1047">
        <v>0.2</v>
      </c>
      <c r="U1047">
        <v>20</v>
      </c>
      <c r="V1047">
        <v>6.9449999999999998E-2</v>
      </c>
      <c r="W1047">
        <v>0.25</v>
      </c>
      <c r="X1047" s="2" t="s">
        <v>4982</v>
      </c>
      <c r="Z1047" s="3" t="s">
        <v>4983</v>
      </c>
      <c r="AA1047">
        <v>36</v>
      </c>
      <c r="AB1047" s="1" t="s">
        <v>4961</v>
      </c>
      <c r="AC1047" t="s">
        <v>38</v>
      </c>
    </row>
    <row r="1048" spans="1:29" x14ac:dyDescent="0.25">
      <c r="A1048" s="1" t="s">
        <v>4984</v>
      </c>
      <c r="B1048" t="s">
        <v>4985</v>
      </c>
      <c r="C1048" t="s">
        <v>4397</v>
      </c>
      <c r="D1048" t="str">
        <f>HYPERLINK("http://image.bazic.com/5408.jpg","CLICK HERE")</f>
        <v>CLICK HERE</v>
      </c>
      <c r="E1048" s="6">
        <v>3.99</v>
      </c>
      <c r="F1048" s="7">
        <v>1.8</v>
      </c>
      <c r="G1048" s="4">
        <v>25</v>
      </c>
      <c r="I1048">
        <v>20.25</v>
      </c>
      <c r="J1048">
        <v>5.25</v>
      </c>
      <c r="K1048">
        <v>30.25</v>
      </c>
      <c r="L1048">
        <v>1.8610800000000001</v>
      </c>
      <c r="M1048">
        <v>8.94</v>
      </c>
      <c r="S1048">
        <v>30</v>
      </c>
      <c r="T1048">
        <v>0.2</v>
      </c>
      <c r="U1048">
        <v>20</v>
      </c>
      <c r="V1048">
        <v>6.9449999999999998E-2</v>
      </c>
      <c r="W1048">
        <v>0.3</v>
      </c>
      <c r="X1048" s="2" t="s">
        <v>4986</v>
      </c>
      <c r="Z1048" s="3" t="s">
        <v>4987</v>
      </c>
      <c r="AA1048">
        <v>36</v>
      </c>
      <c r="AB1048" s="1" t="s">
        <v>4961</v>
      </c>
      <c r="AC1048" t="s">
        <v>38</v>
      </c>
    </row>
    <row r="1049" spans="1:29" x14ac:dyDescent="0.25">
      <c r="A1049" s="1" t="s">
        <v>4988</v>
      </c>
      <c r="B1049" t="s">
        <v>4989</v>
      </c>
      <c r="C1049" t="s">
        <v>65</v>
      </c>
      <c r="D1049" t="str">
        <f>HYPERLINK("http://image.bazic.com/540862.jpg","CLICK HERE")</f>
        <v>CLICK HERE</v>
      </c>
      <c r="E1049" s="6">
        <v>8.99</v>
      </c>
      <c r="F1049" s="7">
        <v>5.9</v>
      </c>
      <c r="G1049" s="4">
        <v>10</v>
      </c>
      <c r="I1049">
        <v>18</v>
      </c>
      <c r="J1049">
        <v>11.5</v>
      </c>
      <c r="K1049">
        <v>10.5</v>
      </c>
      <c r="L1049">
        <v>1.2578100000000001</v>
      </c>
      <c r="M1049">
        <v>51.5</v>
      </c>
      <c r="S1049">
        <v>11</v>
      </c>
      <c r="T1049">
        <v>8.5</v>
      </c>
      <c r="U1049">
        <v>2</v>
      </c>
      <c r="V1049">
        <v>0.10822</v>
      </c>
      <c r="W1049">
        <v>4.75</v>
      </c>
      <c r="X1049" s="2" t="s">
        <v>4990</v>
      </c>
      <c r="Z1049" s="3" t="s">
        <v>4991</v>
      </c>
      <c r="AA1049">
        <v>40</v>
      </c>
      <c r="AB1049" s="1" t="s">
        <v>4015</v>
      </c>
      <c r="AC1049" t="s">
        <v>3054</v>
      </c>
    </row>
    <row r="1050" spans="1:29" x14ac:dyDescent="0.25">
      <c r="A1050" s="1" t="s">
        <v>4992</v>
      </c>
      <c r="B1050" t="s">
        <v>4993</v>
      </c>
      <c r="C1050" t="s">
        <v>4397</v>
      </c>
      <c r="D1050" t="str">
        <f>HYPERLINK("http://image.bazic.com/5409.jpg","CLICK HERE")</f>
        <v>CLICK HERE</v>
      </c>
      <c r="E1050" s="6">
        <v>3.99</v>
      </c>
      <c r="F1050" s="7">
        <v>1.8</v>
      </c>
      <c r="G1050" s="4">
        <v>25</v>
      </c>
      <c r="I1050">
        <v>20.25</v>
      </c>
      <c r="J1050">
        <v>5.25</v>
      </c>
      <c r="K1050">
        <v>30.5</v>
      </c>
      <c r="L1050">
        <v>1.87646</v>
      </c>
      <c r="M1050">
        <v>9.4600000000000009</v>
      </c>
      <c r="S1050">
        <v>30</v>
      </c>
      <c r="T1050">
        <v>0.2</v>
      </c>
      <c r="U1050">
        <v>20</v>
      </c>
      <c r="V1050">
        <v>6.9449999999999998E-2</v>
      </c>
      <c r="W1050">
        <v>0.25</v>
      </c>
      <c r="X1050" s="2" t="s">
        <v>4994</v>
      </c>
      <c r="Z1050" s="3" t="s">
        <v>4995</v>
      </c>
      <c r="AA1050">
        <v>36</v>
      </c>
      <c r="AB1050" s="1" t="s">
        <v>4961</v>
      </c>
      <c r="AC1050" t="s">
        <v>38</v>
      </c>
    </row>
    <row r="1051" spans="1:29" x14ac:dyDescent="0.25">
      <c r="A1051" s="1" t="s">
        <v>4996</v>
      </c>
      <c r="B1051" t="s">
        <v>4997</v>
      </c>
      <c r="C1051" t="s">
        <v>4397</v>
      </c>
      <c r="D1051" t="str">
        <f>HYPERLINK("http://image.bazic.com/541.jpg","CLICK HERE")</f>
        <v>CLICK HERE</v>
      </c>
      <c r="E1051" s="6">
        <v>3.99</v>
      </c>
      <c r="F1051" s="7">
        <v>1.5</v>
      </c>
      <c r="G1051" s="4">
        <v>48</v>
      </c>
      <c r="I1051">
        <v>22.5</v>
      </c>
      <c r="J1051">
        <v>14.5</v>
      </c>
      <c r="K1051">
        <v>3.5</v>
      </c>
      <c r="L1051">
        <v>0.66081000000000001</v>
      </c>
      <c r="M1051">
        <v>23.46</v>
      </c>
      <c r="S1051">
        <v>22</v>
      </c>
      <c r="T1051">
        <v>7.9000000000000001E-2</v>
      </c>
      <c r="U1051">
        <v>14</v>
      </c>
      <c r="V1051">
        <v>1.4080000000000001E-2</v>
      </c>
      <c r="W1051">
        <v>0.48</v>
      </c>
      <c r="X1051" s="2" t="s">
        <v>4998</v>
      </c>
      <c r="Z1051" s="3" t="s">
        <v>4999</v>
      </c>
      <c r="AA1051">
        <v>50</v>
      </c>
      <c r="AB1051" s="1" t="s">
        <v>4419</v>
      </c>
      <c r="AC1051" t="s">
        <v>2029</v>
      </c>
    </row>
    <row r="1052" spans="1:29" x14ac:dyDescent="0.25">
      <c r="A1052" s="1" t="s">
        <v>5000</v>
      </c>
      <c r="B1052" t="s">
        <v>5001</v>
      </c>
      <c r="C1052" t="s">
        <v>4397</v>
      </c>
      <c r="D1052" t="str">
        <f>HYPERLINK("http://image.bazic.com/5412.jpg","CLICK HERE")</f>
        <v>CLICK HERE</v>
      </c>
      <c r="E1052" s="6">
        <v>2.99</v>
      </c>
      <c r="F1052" s="7">
        <v>1.2</v>
      </c>
      <c r="G1052" s="4">
        <v>48</v>
      </c>
      <c r="I1052">
        <v>14.25</v>
      </c>
      <c r="J1052">
        <v>11.5</v>
      </c>
      <c r="K1052">
        <v>3.5</v>
      </c>
      <c r="L1052">
        <v>0.33191999999999999</v>
      </c>
      <c r="M1052">
        <v>12.94</v>
      </c>
      <c r="S1052">
        <v>11</v>
      </c>
      <c r="T1052">
        <v>5.8999999999999997E-2</v>
      </c>
      <c r="U1052">
        <v>14</v>
      </c>
      <c r="V1052">
        <v>5.2599999999999999E-3</v>
      </c>
      <c r="W1052">
        <v>0.26</v>
      </c>
      <c r="X1052" s="2" t="s">
        <v>5003</v>
      </c>
      <c r="Z1052" s="3" t="s">
        <v>5004</v>
      </c>
      <c r="AA1052">
        <v>100</v>
      </c>
      <c r="AB1052" s="1" t="s">
        <v>5002</v>
      </c>
      <c r="AC1052" t="s">
        <v>2029</v>
      </c>
    </row>
    <row r="1053" spans="1:29" x14ac:dyDescent="0.25">
      <c r="A1053" s="1" t="s">
        <v>5005</v>
      </c>
      <c r="B1053" t="s">
        <v>5006</v>
      </c>
      <c r="C1053" t="s">
        <v>4397</v>
      </c>
      <c r="D1053" t="str">
        <f>HYPERLINK("http://image.bazic.com/5413.jpg","CLICK HERE")</f>
        <v>CLICK HERE</v>
      </c>
      <c r="E1053" s="6">
        <v>2.99</v>
      </c>
      <c r="F1053" s="7">
        <v>1.2</v>
      </c>
      <c r="G1053" s="4">
        <v>48</v>
      </c>
      <c r="I1053">
        <v>14.5</v>
      </c>
      <c r="J1053">
        <v>11.5</v>
      </c>
      <c r="K1053">
        <v>2.5</v>
      </c>
      <c r="L1053">
        <v>0.24124999999999999</v>
      </c>
      <c r="M1053">
        <v>8.26</v>
      </c>
      <c r="S1053">
        <v>11</v>
      </c>
      <c r="T1053">
        <v>5.8999999999999997E-2</v>
      </c>
      <c r="U1053">
        <v>14</v>
      </c>
      <c r="V1053">
        <v>5.2599999999999999E-3</v>
      </c>
      <c r="W1053">
        <v>0.16</v>
      </c>
      <c r="X1053" s="2" t="s">
        <v>5007</v>
      </c>
      <c r="Z1053" s="3" t="s">
        <v>5008</v>
      </c>
      <c r="AA1053">
        <v>100</v>
      </c>
      <c r="AB1053" s="1" t="s">
        <v>4398</v>
      </c>
      <c r="AC1053" t="s">
        <v>2029</v>
      </c>
    </row>
    <row r="1054" spans="1:29" x14ac:dyDescent="0.25">
      <c r="A1054" s="1" t="s">
        <v>5009</v>
      </c>
      <c r="B1054" t="s">
        <v>5010</v>
      </c>
      <c r="C1054" t="s">
        <v>4397</v>
      </c>
      <c r="D1054" t="str">
        <f>HYPERLINK("http://image.bazic.com/5414.jpg","CLICK HERE")</f>
        <v>CLICK HERE</v>
      </c>
      <c r="E1054" s="6">
        <v>2.99</v>
      </c>
      <c r="F1054" s="7">
        <v>1.2</v>
      </c>
      <c r="G1054" s="4">
        <v>48</v>
      </c>
      <c r="I1054">
        <v>14.5</v>
      </c>
      <c r="J1054">
        <v>11.5</v>
      </c>
      <c r="K1054">
        <v>6</v>
      </c>
      <c r="L1054">
        <v>0.57899</v>
      </c>
      <c r="M1054">
        <v>14.54</v>
      </c>
      <c r="S1054">
        <v>11.5</v>
      </c>
      <c r="T1054">
        <v>3.1E-2</v>
      </c>
      <c r="U1054">
        <v>14.25</v>
      </c>
      <c r="V1054">
        <v>2.9399999999999999E-3</v>
      </c>
      <c r="W1054">
        <v>0.28000000000000003</v>
      </c>
      <c r="X1054" s="2" t="s">
        <v>5011</v>
      </c>
      <c r="Z1054" s="3" t="s">
        <v>5012</v>
      </c>
      <c r="AA1054">
        <v>90</v>
      </c>
      <c r="AB1054" s="1" t="s">
        <v>4398</v>
      </c>
      <c r="AC1054" t="s">
        <v>2029</v>
      </c>
    </row>
    <row r="1055" spans="1:29" x14ac:dyDescent="0.25">
      <c r="A1055" s="1" t="s">
        <v>5013</v>
      </c>
      <c r="B1055" t="s">
        <v>5014</v>
      </c>
      <c r="C1055" t="s">
        <v>4397</v>
      </c>
      <c r="D1055" t="str">
        <f>HYPERLINK("http://image.bazic.com/5415.jpg","CLICK HERE")</f>
        <v>CLICK HERE</v>
      </c>
      <c r="E1055" s="6">
        <v>2.99</v>
      </c>
      <c r="F1055" s="7">
        <v>1.05</v>
      </c>
      <c r="G1055" s="4">
        <v>25</v>
      </c>
      <c r="I1055">
        <v>28.25</v>
      </c>
      <c r="J1055">
        <v>22.5</v>
      </c>
      <c r="K1055">
        <v>0.5</v>
      </c>
      <c r="L1055">
        <v>0.18392</v>
      </c>
      <c r="M1055">
        <v>5.58</v>
      </c>
      <c r="S1055">
        <v>28</v>
      </c>
      <c r="T1055">
        <v>1E-3</v>
      </c>
      <c r="U1055">
        <v>22</v>
      </c>
      <c r="V1055">
        <v>3.6000000000000002E-4</v>
      </c>
      <c r="W1055">
        <v>0.18124999999999999</v>
      </c>
      <c r="X1055" s="2" t="s">
        <v>5015</v>
      </c>
      <c r="Z1055" s="3" t="s">
        <v>5016</v>
      </c>
      <c r="AA1055">
        <v>130</v>
      </c>
      <c r="AB1055" s="1" t="s">
        <v>5002</v>
      </c>
      <c r="AC1055" t="s">
        <v>2029</v>
      </c>
    </row>
    <row r="1056" spans="1:29" x14ac:dyDescent="0.25">
      <c r="A1056" s="1" t="s">
        <v>5017</v>
      </c>
      <c r="B1056" t="s">
        <v>5018</v>
      </c>
      <c r="C1056" t="s">
        <v>4397</v>
      </c>
      <c r="D1056" t="str">
        <f>HYPERLINK("http://image.bazic.com/5416.jpg","CLICK HERE")</f>
        <v>CLICK HERE</v>
      </c>
      <c r="E1056" s="6">
        <v>2.99</v>
      </c>
      <c r="F1056" s="7">
        <v>1.05</v>
      </c>
      <c r="G1056" s="4">
        <v>25</v>
      </c>
      <c r="I1056">
        <v>28.25</v>
      </c>
      <c r="J1056">
        <v>22.5</v>
      </c>
      <c r="K1056">
        <v>0.5</v>
      </c>
      <c r="L1056">
        <v>0.18392</v>
      </c>
      <c r="M1056">
        <v>5.6</v>
      </c>
      <c r="S1056">
        <v>28</v>
      </c>
      <c r="T1056">
        <v>1E-3</v>
      </c>
      <c r="U1056">
        <v>22</v>
      </c>
      <c r="V1056">
        <v>3.6000000000000002E-4</v>
      </c>
      <c r="W1056">
        <v>0.18124999999999999</v>
      </c>
      <c r="X1056" s="2" t="s">
        <v>5019</v>
      </c>
      <c r="Z1056" s="3" t="s">
        <v>5020</v>
      </c>
      <c r="AA1056">
        <v>130</v>
      </c>
      <c r="AB1056" s="1" t="s">
        <v>5002</v>
      </c>
      <c r="AC1056" t="s">
        <v>2029</v>
      </c>
    </row>
    <row r="1057" spans="1:29" x14ac:dyDescent="0.25">
      <c r="A1057" s="1" t="s">
        <v>5021</v>
      </c>
      <c r="B1057" t="s">
        <v>5022</v>
      </c>
      <c r="C1057" t="s">
        <v>4397</v>
      </c>
      <c r="D1057" t="str">
        <f>HYPERLINK("http://image.bazic.com/5417.jpg","CLICK HERE")</f>
        <v>CLICK HERE</v>
      </c>
      <c r="E1057" s="6">
        <v>2.99</v>
      </c>
      <c r="F1057" s="7">
        <v>1.05</v>
      </c>
      <c r="G1057" s="4">
        <v>25</v>
      </c>
      <c r="I1057">
        <v>28.25</v>
      </c>
      <c r="J1057">
        <v>22.5</v>
      </c>
      <c r="K1057">
        <v>0.5</v>
      </c>
      <c r="L1057">
        <v>0.18392</v>
      </c>
      <c r="M1057">
        <v>5.58</v>
      </c>
      <c r="S1057">
        <v>28</v>
      </c>
      <c r="T1057">
        <v>1E-3</v>
      </c>
      <c r="U1057">
        <v>22</v>
      </c>
      <c r="V1057">
        <v>3.6000000000000002E-4</v>
      </c>
      <c r="W1057">
        <v>0.18124999999999999</v>
      </c>
      <c r="X1057" s="2" t="s">
        <v>5023</v>
      </c>
      <c r="Z1057" s="3" t="s">
        <v>5024</v>
      </c>
      <c r="AA1057">
        <v>130</v>
      </c>
      <c r="AB1057" s="1" t="s">
        <v>5002</v>
      </c>
      <c r="AC1057" t="s">
        <v>2029</v>
      </c>
    </row>
    <row r="1058" spans="1:29" x14ac:dyDescent="0.25">
      <c r="A1058" s="1" t="s">
        <v>5025</v>
      </c>
      <c r="B1058" t="s">
        <v>5026</v>
      </c>
      <c r="C1058" t="s">
        <v>4397</v>
      </c>
      <c r="D1058" t="str">
        <f>HYPERLINK("http://image.bazic.com/5418.jpg","CLICK HERE")</f>
        <v>CLICK HERE</v>
      </c>
      <c r="E1058" s="6">
        <v>2.99</v>
      </c>
      <c r="F1058" s="7">
        <v>1.05</v>
      </c>
      <c r="G1058" s="4">
        <v>25</v>
      </c>
      <c r="I1058">
        <v>28.25</v>
      </c>
      <c r="J1058">
        <v>22.5</v>
      </c>
      <c r="K1058">
        <v>0.5</v>
      </c>
      <c r="L1058">
        <v>0.18392</v>
      </c>
      <c r="M1058">
        <v>5.56</v>
      </c>
      <c r="S1058">
        <v>28</v>
      </c>
      <c r="T1058">
        <v>1E-3</v>
      </c>
      <c r="U1058">
        <v>22</v>
      </c>
      <c r="V1058">
        <v>3.6000000000000002E-4</v>
      </c>
      <c r="W1058">
        <v>0.18124999999999999</v>
      </c>
      <c r="X1058" s="2" t="s">
        <v>5027</v>
      </c>
      <c r="Z1058" s="3" t="s">
        <v>5028</v>
      </c>
      <c r="AA1058">
        <v>130</v>
      </c>
      <c r="AB1058" s="1" t="s">
        <v>5002</v>
      </c>
      <c r="AC1058" t="s">
        <v>2029</v>
      </c>
    </row>
    <row r="1059" spans="1:29" x14ac:dyDescent="0.25">
      <c r="A1059" s="1" t="s">
        <v>5029</v>
      </c>
      <c r="B1059" t="s">
        <v>5030</v>
      </c>
      <c r="C1059" t="s">
        <v>4397</v>
      </c>
      <c r="D1059" t="str">
        <f>HYPERLINK("http://image.bazic.com/5419.jpg","CLICK HERE")</f>
        <v>CLICK HERE</v>
      </c>
      <c r="E1059" s="6">
        <v>2.99</v>
      </c>
      <c r="F1059" s="7">
        <v>1.05</v>
      </c>
      <c r="G1059" s="4">
        <v>25</v>
      </c>
      <c r="I1059">
        <v>28.25</v>
      </c>
      <c r="J1059">
        <v>22.5</v>
      </c>
      <c r="K1059">
        <v>0.5</v>
      </c>
      <c r="L1059">
        <v>0.18392</v>
      </c>
      <c r="M1059">
        <v>5.58</v>
      </c>
      <c r="S1059">
        <v>28</v>
      </c>
      <c r="T1059">
        <v>1E-3</v>
      </c>
      <c r="U1059">
        <v>22</v>
      </c>
      <c r="V1059">
        <v>3.6000000000000002E-4</v>
      </c>
      <c r="W1059">
        <v>0.18124999999999999</v>
      </c>
      <c r="X1059" s="2" t="s">
        <v>5031</v>
      </c>
      <c r="Z1059" s="3" t="s">
        <v>5032</v>
      </c>
      <c r="AA1059">
        <v>130</v>
      </c>
      <c r="AB1059" s="1" t="s">
        <v>5002</v>
      </c>
      <c r="AC1059" t="s">
        <v>2029</v>
      </c>
    </row>
    <row r="1060" spans="1:29" x14ac:dyDescent="0.25">
      <c r="A1060" s="1" t="s">
        <v>5033</v>
      </c>
      <c r="B1060" t="s">
        <v>5034</v>
      </c>
      <c r="C1060" t="s">
        <v>4368</v>
      </c>
      <c r="D1060" t="str">
        <f>HYPERLINK("http://image.bazic.com/542.jpg","CLICK HERE")</f>
        <v>CLICK HERE</v>
      </c>
      <c r="E1060" s="6">
        <v>2.99</v>
      </c>
      <c r="F1060" s="7">
        <v>1.05</v>
      </c>
      <c r="G1060" s="4">
        <v>48</v>
      </c>
      <c r="I1060">
        <v>11.25</v>
      </c>
      <c r="J1060">
        <v>8.75</v>
      </c>
      <c r="K1060">
        <v>9</v>
      </c>
      <c r="L1060">
        <v>0.51270000000000004</v>
      </c>
      <c r="M1060">
        <v>20.04</v>
      </c>
      <c r="S1060">
        <v>10.5</v>
      </c>
      <c r="T1060">
        <v>0.19700000000000001</v>
      </c>
      <c r="U1060">
        <v>8</v>
      </c>
      <c r="V1060">
        <v>9.58E-3</v>
      </c>
      <c r="W1060">
        <v>0.4</v>
      </c>
      <c r="X1060" s="2" t="s">
        <v>5036</v>
      </c>
      <c r="Z1060" s="3" t="s">
        <v>5037</v>
      </c>
      <c r="AA1060">
        <v>108</v>
      </c>
      <c r="AB1060" s="1" t="s">
        <v>4369</v>
      </c>
      <c r="AC1060" t="s">
        <v>5035</v>
      </c>
    </row>
    <row r="1061" spans="1:29" x14ac:dyDescent="0.25">
      <c r="A1061" s="1" t="s">
        <v>5038</v>
      </c>
      <c r="B1061" t="s">
        <v>5039</v>
      </c>
      <c r="C1061" t="s">
        <v>5040</v>
      </c>
      <c r="D1061" t="str">
        <f>HYPERLINK("http://image.bazic.com/5426.jpg","CLICK HERE")</f>
        <v>CLICK HERE</v>
      </c>
      <c r="E1061" s="6">
        <v>2.99</v>
      </c>
      <c r="F1061" s="7">
        <v>0.75</v>
      </c>
      <c r="G1061" s="4">
        <v>24</v>
      </c>
      <c r="I1061">
        <v>13.25</v>
      </c>
      <c r="J1061">
        <v>9.75</v>
      </c>
      <c r="K1061">
        <v>5.75</v>
      </c>
      <c r="L1061">
        <v>0.42987999999999998</v>
      </c>
      <c r="M1061">
        <v>2.06</v>
      </c>
      <c r="S1061">
        <v>9.5</v>
      </c>
      <c r="T1061">
        <v>0.25</v>
      </c>
      <c r="U1061">
        <v>13</v>
      </c>
      <c r="V1061">
        <v>1.787E-2</v>
      </c>
      <c r="W1061">
        <v>6.6000000000000003E-2</v>
      </c>
      <c r="X1061" s="2" t="s">
        <v>5042</v>
      </c>
      <c r="Z1061" s="3" t="s">
        <v>5043</v>
      </c>
      <c r="AA1061">
        <v>168</v>
      </c>
      <c r="AB1061" s="1" t="s">
        <v>5041</v>
      </c>
      <c r="AC1061" t="s">
        <v>38</v>
      </c>
    </row>
    <row r="1062" spans="1:29" x14ac:dyDescent="0.25">
      <c r="A1062" s="1" t="s">
        <v>5044</v>
      </c>
      <c r="B1062" t="s">
        <v>5045</v>
      </c>
      <c r="C1062" t="s">
        <v>5040</v>
      </c>
      <c r="D1062" t="str">
        <f>HYPERLINK("http://image.bazic.com/5427.jpg","CLICK HERE")</f>
        <v>CLICK HERE</v>
      </c>
      <c r="E1062" s="6">
        <v>2.99</v>
      </c>
      <c r="F1062" s="7">
        <v>1.05</v>
      </c>
      <c r="G1062" s="4">
        <v>24</v>
      </c>
      <c r="I1062">
        <v>17</v>
      </c>
      <c r="J1062">
        <v>11.75</v>
      </c>
      <c r="K1062">
        <v>5.75</v>
      </c>
      <c r="L1062">
        <v>0.66468000000000005</v>
      </c>
      <c r="M1062">
        <v>3.16</v>
      </c>
      <c r="S1062">
        <v>11.25</v>
      </c>
      <c r="T1062">
        <v>0.25</v>
      </c>
      <c r="U1062">
        <v>16.75</v>
      </c>
      <c r="V1062">
        <v>2.726E-2</v>
      </c>
      <c r="W1062">
        <v>0.106</v>
      </c>
      <c r="X1062" s="2" t="s">
        <v>5046</v>
      </c>
      <c r="Z1062" s="3" t="s">
        <v>5047</v>
      </c>
      <c r="AA1062">
        <v>108</v>
      </c>
      <c r="AB1062" s="1" t="s">
        <v>5041</v>
      </c>
      <c r="AC1062" t="s">
        <v>38</v>
      </c>
    </row>
    <row r="1063" spans="1:29" x14ac:dyDescent="0.25">
      <c r="A1063" s="1" t="s">
        <v>5048</v>
      </c>
      <c r="B1063" t="s">
        <v>5049</v>
      </c>
      <c r="C1063" t="s">
        <v>4368</v>
      </c>
      <c r="D1063" t="str">
        <f>HYPERLINK("http://image.bazic.com/543.jpg","CLICK HERE")</f>
        <v>CLICK HERE</v>
      </c>
      <c r="E1063" s="6">
        <v>2.99</v>
      </c>
      <c r="F1063" s="7">
        <v>1.05</v>
      </c>
      <c r="G1063" s="4">
        <v>48</v>
      </c>
      <c r="I1063">
        <v>11.25</v>
      </c>
      <c r="J1063">
        <v>8.75</v>
      </c>
      <c r="K1063">
        <v>9.25</v>
      </c>
      <c r="L1063">
        <v>0.52693999999999996</v>
      </c>
      <c r="M1063">
        <v>20.18</v>
      </c>
      <c r="S1063">
        <v>10.5</v>
      </c>
      <c r="T1063">
        <v>0.19700000000000001</v>
      </c>
      <c r="U1063">
        <v>8</v>
      </c>
      <c r="V1063">
        <v>9.58E-3</v>
      </c>
      <c r="W1063">
        <v>0.4</v>
      </c>
      <c r="X1063" s="2" t="s">
        <v>5050</v>
      </c>
      <c r="Z1063" s="3" t="s">
        <v>5051</v>
      </c>
      <c r="AA1063">
        <v>108</v>
      </c>
      <c r="AB1063" s="1" t="s">
        <v>4369</v>
      </c>
      <c r="AC1063" t="s">
        <v>5035</v>
      </c>
    </row>
    <row r="1064" spans="1:29" x14ac:dyDescent="0.25">
      <c r="A1064" s="1" t="s">
        <v>5052</v>
      </c>
      <c r="B1064" t="s">
        <v>5053</v>
      </c>
      <c r="C1064" t="s">
        <v>5040</v>
      </c>
      <c r="D1064" t="str">
        <f>HYPERLINK("http://image.bazic.com/5435_A.jpg","CLICK HERE")</f>
        <v>CLICK HERE</v>
      </c>
      <c r="E1064" s="6">
        <v>14.99</v>
      </c>
      <c r="F1064" s="7">
        <v>6.75</v>
      </c>
      <c r="G1064" s="4">
        <v>6</v>
      </c>
      <c r="I1064">
        <v>17.75</v>
      </c>
      <c r="J1064">
        <v>15</v>
      </c>
      <c r="K1064">
        <v>10.75</v>
      </c>
      <c r="L1064">
        <v>1.6563600000000001</v>
      </c>
      <c r="M1064">
        <v>5.75</v>
      </c>
      <c r="S1064">
        <v>7</v>
      </c>
      <c r="T1064">
        <v>5.5</v>
      </c>
      <c r="U1064">
        <v>9</v>
      </c>
      <c r="V1064">
        <v>0.20052</v>
      </c>
      <c r="W1064">
        <v>0.6</v>
      </c>
      <c r="X1064" s="2" t="s">
        <v>5055</v>
      </c>
      <c r="Z1064" s="3" t="s">
        <v>5056</v>
      </c>
      <c r="AA1064">
        <v>45</v>
      </c>
      <c r="AB1064" s="1" t="s">
        <v>5054</v>
      </c>
      <c r="AC1064" t="s">
        <v>38</v>
      </c>
    </row>
    <row r="1065" spans="1:29" x14ac:dyDescent="0.25">
      <c r="A1065" s="1" t="s">
        <v>5057</v>
      </c>
      <c r="B1065" t="s">
        <v>5058</v>
      </c>
      <c r="C1065" t="s">
        <v>5040</v>
      </c>
      <c r="D1065" t="str">
        <f>HYPERLINK("http://image.bazic.com/5437.jpg","CLICK HERE")</f>
        <v>CLICK HERE</v>
      </c>
      <c r="E1065" s="6">
        <v>35.99</v>
      </c>
      <c r="F1065" s="7">
        <v>14.25</v>
      </c>
      <c r="G1065" s="4">
        <v>4</v>
      </c>
      <c r="I1065">
        <v>24.25</v>
      </c>
      <c r="J1065">
        <v>16.25</v>
      </c>
      <c r="K1065">
        <v>12.25</v>
      </c>
      <c r="L1065">
        <v>2.7935599999999998</v>
      </c>
      <c r="M1065">
        <v>8.7799999999999994</v>
      </c>
      <c r="S1065">
        <v>11.25</v>
      </c>
      <c r="T1065">
        <v>6</v>
      </c>
      <c r="U1065">
        <v>15.5</v>
      </c>
      <c r="V1065">
        <v>0.60546999999999995</v>
      </c>
      <c r="W1065">
        <v>1.5</v>
      </c>
      <c r="X1065" s="2" t="s">
        <v>5059</v>
      </c>
      <c r="Z1065" s="3" t="s">
        <v>5060</v>
      </c>
      <c r="AA1065">
        <v>30</v>
      </c>
      <c r="AB1065" s="1" t="s">
        <v>5054</v>
      </c>
      <c r="AC1065" t="s">
        <v>38</v>
      </c>
    </row>
    <row r="1066" spans="1:29" x14ac:dyDescent="0.25">
      <c r="A1066" s="1" t="s">
        <v>5061</v>
      </c>
      <c r="B1066" t="s">
        <v>5062</v>
      </c>
      <c r="C1066" t="s">
        <v>4919</v>
      </c>
      <c r="D1066" t="str">
        <f>HYPERLINK("http://image.bazic.com/544.jpg","CLICK HERE")</f>
        <v>CLICK HERE</v>
      </c>
      <c r="E1066" s="6">
        <v>1.99</v>
      </c>
      <c r="F1066" s="7">
        <v>0.89</v>
      </c>
      <c r="G1066" s="4">
        <v>72</v>
      </c>
      <c r="H1066" s="5">
        <v>24</v>
      </c>
      <c r="I1066">
        <v>11.25</v>
      </c>
      <c r="J1066">
        <v>7.75</v>
      </c>
      <c r="K1066">
        <v>12.25</v>
      </c>
      <c r="L1066">
        <v>0.61807999999999996</v>
      </c>
      <c r="M1066">
        <v>15.92</v>
      </c>
      <c r="N1066" s="4">
        <v>10.5</v>
      </c>
      <c r="O1066">
        <v>7</v>
      </c>
      <c r="P1066">
        <v>3.75</v>
      </c>
      <c r="Q1066">
        <v>0.15951000000000001</v>
      </c>
      <c r="R1066" s="5">
        <v>5.08</v>
      </c>
      <c r="S1066">
        <v>3.25</v>
      </c>
      <c r="T1066">
        <v>0.5</v>
      </c>
      <c r="U1066">
        <v>5.5</v>
      </c>
      <c r="V1066">
        <v>5.1700000000000001E-3</v>
      </c>
      <c r="W1066">
        <v>0.245</v>
      </c>
      <c r="X1066" s="2" t="s">
        <v>5063</v>
      </c>
      <c r="Y1066" s="1" t="s">
        <v>5064</v>
      </c>
      <c r="Z1066" s="3" t="s">
        <v>5065</v>
      </c>
      <c r="AA1066">
        <v>80</v>
      </c>
      <c r="AB1066" s="1" t="s">
        <v>4920</v>
      </c>
      <c r="AC1066" t="s">
        <v>38</v>
      </c>
    </row>
    <row r="1067" spans="1:29" x14ac:dyDescent="0.25">
      <c r="A1067" s="1" t="s">
        <v>5066</v>
      </c>
      <c r="B1067" t="s">
        <v>5067</v>
      </c>
      <c r="C1067" t="s">
        <v>4919</v>
      </c>
      <c r="D1067" t="str">
        <f>HYPERLINK("http://image.bazic.com/545.jpg","CLICK HERE")</f>
        <v>CLICK HERE</v>
      </c>
      <c r="E1067" s="6">
        <v>1.99</v>
      </c>
      <c r="F1067" s="7">
        <v>0.89</v>
      </c>
      <c r="G1067" s="4">
        <v>72</v>
      </c>
      <c r="H1067" s="5">
        <v>24</v>
      </c>
      <c r="I1067">
        <v>11.5</v>
      </c>
      <c r="J1067">
        <v>7.75</v>
      </c>
      <c r="K1067">
        <v>12.25</v>
      </c>
      <c r="L1067">
        <v>0.63182000000000005</v>
      </c>
      <c r="M1067">
        <v>15.78</v>
      </c>
      <c r="N1067" s="4">
        <v>10.5</v>
      </c>
      <c r="O1067">
        <v>7</v>
      </c>
      <c r="P1067">
        <v>4</v>
      </c>
      <c r="Q1067">
        <v>0.17014000000000001</v>
      </c>
      <c r="R1067" s="5">
        <v>5.04</v>
      </c>
      <c r="S1067">
        <v>3.3125</v>
      </c>
      <c r="T1067">
        <v>0.6875</v>
      </c>
      <c r="U1067">
        <v>5.8125</v>
      </c>
      <c r="V1067">
        <v>7.6600000000000001E-3</v>
      </c>
      <c r="W1067">
        <v>0.2</v>
      </c>
      <c r="X1067" s="2" t="s">
        <v>5068</v>
      </c>
      <c r="Y1067" s="1" t="s">
        <v>5069</v>
      </c>
      <c r="Z1067" s="3" t="s">
        <v>5070</v>
      </c>
      <c r="AA1067">
        <v>80</v>
      </c>
      <c r="AB1067" s="1" t="s">
        <v>3755</v>
      </c>
      <c r="AC1067" t="s">
        <v>38</v>
      </c>
    </row>
    <row r="1068" spans="1:29" x14ac:dyDescent="0.25">
      <c r="A1068" s="1" t="s">
        <v>5071</v>
      </c>
      <c r="B1068" t="s">
        <v>5072</v>
      </c>
      <c r="C1068" t="s">
        <v>4532</v>
      </c>
      <c r="D1068" t="str">
        <f>HYPERLINK("http://image.bazic.com/546.jpg","CLICK HERE")</f>
        <v>CLICK HERE</v>
      </c>
      <c r="E1068" s="6">
        <v>2.99</v>
      </c>
      <c r="F1068" s="7">
        <v>1.05</v>
      </c>
      <c r="G1068" s="4">
        <v>36</v>
      </c>
      <c r="I1068">
        <v>11.25</v>
      </c>
      <c r="J1068">
        <v>7.5</v>
      </c>
      <c r="K1068">
        <v>7.5</v>
      </c>
      <c r="L1068">
        <v>0.36620999999999998</v>
      </c>
      <c r="M1068">
        <v>14.54</v>
      </c>
      <c r="S1068">
        <v>5.3150000000000004</v>
      </c>
      <c r="T1068">
        <v>0.55100000000000005</v>
      </c>
      <c r="U1068">
        <v>7.0869999999999997</v>
      </c>
      <c r="V1068">
        <v>1.201E-2</v>
      </c>
      <c r="W1068">
        <v>0.38</v>
      </c>
      <c r="X1068" s="2" t="s">
        <v>5073</v>
      </c>
      <c r="Z1068" s="3" t="s">
        <v>5074</v>
      </c>
      <c r="AA1068">
        <v>120</v>
      </c>
      <c r="AB1068" s="1" t="s">
        <v>4585</v>
      </c>
      <c r="AC1068" t="s">
        <v>4493</v>
      </c>
    </row>
    <row r="1069" spans="1:29" x14ac:dyDescent="0.25">
      <c r="A1069" s="1" t="s">
        <v>5075</v>
      </c>
      <c r="B1069" t="s">
        <v>5076</v>
      </c>
      <c r="C1069" t="s">
        <v>4532</v>
      </c>
      <c r="D1069" t="str">
        <f>HYPERLINK("http://image.bazic.com/5460.jpg","CLICK HERE")</f>
        <v>CLICK HERE</v>
      </c>
      <c r="E1069" s="6">
        <v>2.99</v>
      </c>
      <c r="F1069" s="7">
        <v>1.05</v>
      </c>
      <c r="G1069" s="4">
        <v>48</v>
      </c>
      <c r="I1069">
        <v>11.5</v>
      </c>
      <c r="J1069">
        <v>11</v>
      </c>
      <c r="K1069">
        <v>6.5</v>
      </c>
      <c r="L1069">
        <v>0.47583999999999999</v>
      </c>
      <c r="M1069">
        <v>15.28</v>
      </c>
      <c r="S1069">
        <v>4.5</v>
      </c>
      <c r="T1069">
        <v>0.75</v>
      </c>
      <c r="U1069">
        <v>5.5</v>
      </c>
      <c r="V1069">
        <v>1.074E-2</v>
      </c>
      <c r="W1069">
        <v>0.3</v>
      </c>
      <c r="X1069" s="2" t="s">
        <v>5077</v>
      </c>
      <c r="Z1069" s="3" t="s">
        <v>5078</v>
      </c>
      <c r="AA1069">
        <v>84</v>
      </c>
      <c r="AB1069" s="1" t="s">
        <v>4585</v>
      </c>
      <c r="AC1069" t="s">
        <v>2029</v>
      </c>
    </row>
    <row r="1070" spans="1:29" x14ac:dyDescent="0.25">
      <c r="A1070" s="1" t="s">
        <v>5079</v>
      </c>
      <c r="B1070" t="s">
        <v>5080</v>
      </c>
      <c r="C1070" t="s">
        <v>4362</v>
      </c>
      <c r="D1070" t="str">
        <f>HYPERLINK("http://image.bazic.com/547.jpg","CLICK HERE")</f>
        <v>CLICK HERE</v>
      </c>
      <c r="E1070" s="6">
        <v>2.99</v>
      </c>
      <c r="F1070" s="7">
        <v>1.2</v>
      </c>
      <c r="G1070" s="4">
        <v>48</v>
      </c>
      <c r="I1070">
        <v>12.25</v>
      </c>
      <c r="J1070">
        <v>9.25</v>
      </c>
      <c r="K1070">
        <v>4.75</v>
      </c>
      <c r="L1070">
        <v>0.31147999999999998</v>
      </c>
      <c r="M1070">
        <v>10.7</v>
      </c>
      <c r="S1070">
        <v>9</v>
      </c>
      <c r="T1070">
        <v>0.157</v>
      </c>
      <c r="U1070">
        <v>12</v>
      </c>
      <c r="V1070">
        <v>9.8099999999999993E-3</v>
      </c>
      <c r="W1070">
        <v>0.22</v>
      </c>
      <c r="X1070" s="2" t="s">
        <v>5081</v>
      </c>
      <c r="Z1070" s="3" t="s">
        <v>5082</v>
      </c>
      <c r="AA1070">
        <v>150</v>
      </c>
      <c r="AB1070" s="1" t="s">
        <v>4369</v>
      </c>
      <c r="AC1070" t="s">
        <v>2029</v>
      </c>
    </row>
    <row r="1071" spans="1:29" x14ac:dyDescent="0.25">
      <c r="A1071" s="1" t="s">
        <v>5083</v>
      </c>
      <c r="B1071" t="s">
        <v>5084</v>
      </c>
      <c r="C1071" t="s">
        <v>4532</v>
      </c>
      <c r="D1071" t="str">
        <f>HYPERLINK("http://image.bazic.com/5470.jpg","CLICK HERE")</f>
        <v>CLICK HERE</v>
      </c>
      <c r="E1071" s="6">
        <v>2.99</v>
      </c>
      <c r="F1071" s="7">
        <v>1.05</v>
      </c>
      <c r="G1071" s="4">
        <v>48</v>
      </c>
      <c r="I1071">
        <v>10.75</v>
      </c>
      <c r="J1071">
        <v>7.5</v>
      </c>
      <c r="K1071">
        <v>8</v>
      </c>
      <c r="L1071">
        <v>0.37325999999999998</v>
      </c>
      <c r="M1071">
        <v>13.26</v>
      </c>
      <c r="S1071">
        <v>4.875</v>
      </c>
      <c r="T1071">
        <v>0.25</v>
      </c>
      <c r="U1071">
        <v>6.9290000000000003</v>
      </c>
      <c r="V1071">
        <v>4.8900000000000002E-3</v>
      </c>
      <c r="W1071">
        <v>0.26</v>
      </c>
      <c r="X1071" s="2" t="s">
        <v>5085</v>
      </c>
      <c r="Z1071" s="3" t="s">
        <v>5086</v>
      </c>
      <c r="AA1071">
        <v>110</v>
      </c>
      <c r="AB1071" s="1" t="s">
        <v>4585</v>
      </c>
      <c r="AC1071" t="s">
        <v>2029</v>
      </c>
    </row>
    <row r="1072" spans="1:29" x14ac:dyDescent="0.25">
      <c r="A1072" s="1" t="s">
        <v>5087</v>
      </c>
      <c r="B1072" t="s">
        <v>5088</v>
      </c>
      <c r="C1072" t="s">
        <v>4532</v>
      </c>
      <c r="D1072" t="str">
        <f>HYPERLINK("http://image.bazic.com/5471.jpg","CLICK HERE")</f>
        <v>CLICK HERE</v>
      </c>
      <c r="E1072" s="6">
        <v>2.99</v>
      </c>
      <c r="F1072" s="7">
        <v>1.05</v>
      </c>
      <c r="G1072" s="4">
        <v>48</v>
      </c>
      <c r="I1072">
        <v>10.5</v>
      </c>
      <c r="J1072">
        <v>7.5</v>
      </c>
      <c r="K1072">
        <v>8</v>
      </c>
      <c r="L1072">
        <v>0.36458000000000002</v>
      </c>
      <c r="M1072">
        <v>13.3</v>
      </c>
      <c r="S1072">
        <v>4.875</v>
      </c>
      <c r="T1072">
        <v>0.25</v>
      </c>
      <c r="U1072">
        <v>6.9290000000000003</v>
      </c>
      <c r="V1072">
        <v>4.8900000000000002E-3</v>
      </c>
      <c r="W1072">
        <v>0.26</v>
      </c>
      <c r="X1072" s="2" t="s">
        <v>5089</v>
      </c>
      <c r="Z1072" s="3" t="s">
        <v>5090</v>
      </c>
      <c r="AA1072">
        <v>110</v>
      </c>
      <c r="AB1072" s="1" t="s">
        <v>4585</v>
      </c>
      <c r="AC1072" t="s">
        <v>2029</v>
      </c>
    </row>
    <row r="1073" spans="1:29" x14ac:dyDescent="0.25">
      <c r="A1073" s="1" t="s">
        <v>5091</v>
      </c>
      <c r="B1073" t="s">
        <v>5092</v>
      </c>
      <c r="C1073" t="s">
        <v>4532</v>
      </c>
      <c r="D1073" t="str">
        <f>HYPERLINK("http://image.bazic.com/5472.jpg","CLICK HERE")</f>
        <v>CLICK HERE</v>
      </c>
      <c r="E1073" s="6">
        <v>1.99</v>
      </c>
      <c r="F1073" s="7">
        <v>0.99</v>
      </c>
      <c r="G1073" s="4">
        <v>48</v>
      </c>
      <c r="I1073">
        <v>10.5</v>
      </c>
      <c r="J1073">
        <v>7.5</v>
      </c>
      <c r="K1073">
        <v>8</v>
      </c>
      <c r="L1073">
        <v>0.36458000000000002</v>
      </c>
      <c r="M1073">
        <v>13.42</v>
      </c>
      <c r="S1073">
        <v>5</v>
      </c>
      <c r="T1073">
        <v>0.25</v>
      </c>
      <c r="U1073">
        <v>7</v>
      </c>
      <c r="V1073">
        <v>5.0600000000000003E-3</v>
      </c>
      <c r="W1073">
        <v>0.26</v>
      </c>
      <c r="X1073" s="2" t="s">
        <v>5093</v>
      </c>
      <c r="Z1073" s="3" t="s">
        <v>5094</v>
      </c>
      <c r="AA1073">
        <v>110</v>
      </c>
      <c r="AB1073" s="1" t="s">
        <v>4585</v>
      </c>
      <c r="AC1073" t="s">
        <v>2029</v>
      </c>
    </row>
    <row r="1074" spans="1:29" x14ac:dyDescent="0.25">
      <c r="A1074" s="1" t="s">
        <v>5095</v>
      </c>
      <c r="B1074" t="s">
        <v>5096</v>
      </c>
      <c r="C1074" t="s">
        <v>4532</v>
      </c>
      <c r="D1074" t="str">
        <f>HYPERLINK("http://image.bazic.com/5476.jpg","CLICK HERE")</f>
        <v>CLICK HERE</v>
      </c>
      <c r="E1074" s="6">
        <v>2.99</v>
      </c>
      <c r="F1074" s="7">
        <v>1.05</v>
      </c>
      <c r="G1074" s="4">
        <v>36</v>
      </c>
      <c r="I1074">
        <v>12.25</v>
      </c>
      <c r="J1074">
        <v>7.5</v>
      </c>
      <c r="K1074">
        <v>7</v>
      </c>
      <c r="L1074">
        <v>0.37218000000000001</v>
      </c>
      <c r="M1074">
        <v>12.62</v>
      </c>
      <c r="S1074">
        <v>5.5</v>
      </c>
      <c r="T1074">
        <v>0.5</v>
      </c>
      <c r="U1074">
        <v>7</v>
      </c>
      <c r="V1074">
        <v>1.1140000000000001E-2</v>
      </c>
      <c r="W1074">
        <v>0.34</v>
      </c>
      <c r="X1074" s="2" t="s">
        <v>5097</v>
      </c>
      <c r="Z1074" s="3" t="s">
        <v>5098</v>
      </c>
      <c r="AA1074">
        <v>140</v>
      </c>
      <c r="AB1074" s="1" t="s">
        <v>4585</v>
      </c>
      <c r="AC1074" t="s">
        <v>2029</v>
      </c>
    </row>
    <row r="1075" spans="1:29" x14ac:dyDescent="0.25">
      <c r="A1075" s="1" t="s">
        <v>5099</v>
      </c>
      <c r="B1075" t="s">
        <v>5100</v>
      </c>
      <c r="C1075" t="s">
        <v>4919</v>
      </c>
      <c r="D1075" t="str">
        <f>HYPERLINK("http://image.bazic.com/548.jpg","CLICK HERE")</f>
        <v>CLICK HERE</v>
      </c>
      <c r="E1075" s="6">
        <v>1.99</v>
      </c>
      <c r="F1075" s="7">
        <v>0.89</v>
      </c>
      <c r="G1075" s="4">
        <v>72</v>
      </c>
      <c r="H1075" s="5">
        <v>24</v>
      </c>
      <c r="I1075">
        <v>11.25</v>
      </c>
      <c r="J1075">
        <v>7.75</v>
      </c>
      <c r="K1075">
        <v>12.5</v>
      </c>
      <c r="L1075">
        <v>0.63070000000000004</v>
      </c>
      <c r="M1075">
        <v>16.239999999999998</v>
      </c>
      <c r="N1075" s="4">
        <v>10.5</v>
      </c>
      <c r="O1075">
        <v>7</v>
      </c>
      <c r="P1075">
        <v>3.75</v>
      </c>
      <c r="Q1075">
        <v>0.15951000000000001</v>
      </c>
      <c r="R1075" s="5">
        <v>5.22</v>
      </c>
      <c r="S1075">
        <v>3.3125</v>
      </c>
      <c r="T1075">
        <v>0.6875</v>
      </c>
      <c r="U1075">
        <v>5.8125</v>
      </c>
      <c r="V1075">
        <v>7.6600000000000001E-3</v>
      </c>
      <c r="W1075">
        <v>0.2</v>
      </c>
      <c r="X1075" s="2" t="s">
        <v>5101</v>
      </c>
      <c r="Y1075" s="1" t="s">
        <v>5102</v>
      </c>
      <c r="Z1075" s="3" t="s">
        <v>5103</v>
      </c>
      <c r="AA1075">
        <v>80</v>
      </c>
      <c r="AB1075" s="1" t="s">
        <v>4920</v>
      </c>
      <c r="AC1075" t="s">
        <v>38</v>
      </c>
    </row>
    <row r="1076" spans="1:29" x14ac:dyDescent="0.25">
      <c r="A1076" s="1" t="s">
        <v>5104</v>
      </c>
      <c r="B1076" t="s">
        <v>5105</v>
      </c>
      <c r="C1076" t="s">
        <v>4532</v>
      </c>
      <c r="D1076" t="str">
        <f>HYPERLINK("http://image.bazic.com/5486.jpg","CLICK HERE")</f>
        <v>CLICK HERE</v>
      </c>
      <c r="E1076" s="6">
        <v>2.99</v>
      </c>
      <c r="F1076" s="7">
        <v>1.05</v>
      </c>
      <c r="G1076" s="4">
        <v>24</v>
      </c>
      <c r="I1076">
        <v>11</v>
      </c>
      <c r="J1076">
        <v>9</v>
      </c>
      <c r="K1076">
        <v>6.25</v>
      </c>
      <c r="L1076">
        <v>0.35807</v>
      </c>
      <c r="M1076">
        <v>14.58</v>
      </c>
      <c r="S1076">
        <v>8.25</v>
      </c>
      <c r="T1076">
        <v>10.5</v>
      </c>
      <c r="U1076">
        <v>0.3</v>
      </c>
      <c r="V1076">
        <v>1.504E-2</v>
      </c>
      <c r="W1076">
        <v>0.57999999999999996</v>
      </c>
      <c r="X1076" s="2" t="s">
        <v>5106</v>
      </c>
      <c r="Z1076" s="3" t="s">
        <v>5107</v>
      </c>
      <c r="AA1076">
        <v>108</v>
      </c>
      <c r="AB1076" s="1" t="s">
        <v>4766</v>
      </c>
      <c r="AC1076" t="s">
        <v>4493</v>
      </c>
    </row>
    <row r="1077" spans="1:29" x14ac:dyDescent="0.25">
      <c r="A1077" s="1" t="s">
        <v>5108</v>
      </c>
      <c r="B1077" t="s">
        <v>5109</v>
      </c>
      <c r="C1077" t="s">
        <v>4532</v>
      </c>
      <c r="D1077" t="str">
        <f>HYPERLINK("http://image.bazic.com/5487.jpg","CLICK HERE")</f>
        <v>CLICK HERE</v>
      </c>
      <c r="E1077" s="6">
        <v>2.99</v>
      </c>
      <c r="F1077" s="7">
        <v>1.05</v>
      </c>
      <c r="G1077" s="4">
        <v>24</v>
      </c>
      <c r="I1077">
        <v>10.75</v>
      </c>
      <c r="J1077">
        <v>9</v>
      </c>
      <c r="K1077">
        <v>6.5</v>
      </c>
      <c r="L1077">
        <v>0.36392999999999998</v>
      </c>
      <c r="M1077">
        <v>14.28</v>
      </c>
      <c r="S1077">
        <v>8.25</v>
      </c>
      <c r="T1077">
        <v>10.5</v>
      </c>
      <c r="U1077">
        <v>0.3</v>
      </c>
      <c r="V1077">
        <v>1.504E-2</v>
      </c>
      <c r="W1077">
        <v>0.56000000000000005</v>
      </c>
      <c r="X1077" s="2" t="s">
        <v>5110</v>
      </c>
      <c r="Z1077" s="3" t="s">
        <v>5111</v>
      </c>
      <c r="AA1077">
        <v>152</v>
      </c>
      <c r="AB1077" s="1" t="s">
        <v>4766</v>
      </c>
      <c r="AC1077" t="s">
        <v>4493</v>
      </c>
    </row>
    <row r="1078" spans="1:29" x14ac:dyDescent="0.25">
      <c r="A1078" s="1" t="s">
        <v>5112</v>
      </c>
      <c r="B1078" t="s">
        <v>5113</v>
      </c>
      <c r="C1078" t="s">
        <v>4532</v>
      </c>
      <c r="D1078" t="str">
        <f>HYPERLINK("http://image.bazic.com/5488.jpg","CLICK HERE")</f>
        <v>CLICK HERE</v>
      </c>
      <c r="E1078" s="6">
        <v>3.99</v>
      </c>
      <c r="F1078" s="7">
        <v>1.8</v>
      </c>
      <c r="G1078" s="4">
        <v>24</v>
      </c>
      <c r="I1078">
        <v>11</v>
      </c>
      <c r="J1078">
        <v>9.25</v>
      </c>
      <c r="K1078">
        <v>7.25</v>
      </c>
      <c r="L1078">
        <v>0.4269</v>
      </c>
      <c r="M1078">
        <v>14.88</v>
      </c>
      <c r="S1078">
        <v>8.25</v>
      </c>
      <c r="T1078">
        <v>10.5</v>
      </c>
      <c r="U1078">
        <v>0.5</v>
      </c>
      <c r="V1078">
        <v>2.5069999999999999E-2</v>
      </c>
      <c r="W1078">
        <v>0.6</v>
      </c>
      <c r="X1078" s="2" t="s">
        <v>5114</v>
      </c>
      <c r="Z1078" s="3" t="s">
        <v>5115</v>
      </c>
      <c r="AA1078">
        <v>90</v>
      </c>
      <c r="AC1078" t="s">
        <v>2029</v>
      </c>
    </row>
    <row r="1079" spans="1:29" x14ac:dyDescent="0.25">
      <c r="A1079" s="1" t="s">
        <v>5116</v>
      </c>
      <c r="B1079" t="s">
        <v>5117</v>
      </c>
      <c r="C1079" t="s">
        <v>4532</v>
      </c>
      <c r="D1079" t="str">
        <f>HYPERLINK("http://image.bazic.com/5489.jpg","CLICK HERE")</f>
        <v>CLICK HERE</v>
      </c>
      <c r="E1079" s="6">
        <v>3.99</v>
      </c>
      <c r="F1079" s="7">
        <v>1.8</v>
      </c>
      <c r="G1079" s="4">
        <v>24</v>
      </c>
      <c r="I1079">
        <v>11.25</v>
      </c>
      <c r="J1079">
        <v>9</v>
      </c>
      <c r="K1079">
        <v>7.25</v>
      </c>
      <c r="L1079">
        <v>0.42481000000000002</v>
      </c>
      <c r="M1079">
        <v>14.96</v>
      </c>
      <c r="S1079">
        <v>8.25</v>
      </c>
      <c r="T1079">
        <v>10.5</v>
      </c>
      <c r="U1079">
        <v>0.5</v>
      </c>
      <c r="V1079">
        <v>2.5069999999999999E-2</v>
      </c>
      <c r="W1079">
        <v>0.6</v>
      </c>
      <c r="X1079" s="2" t="s">
        <v>5118</v>
      </c>
      <c r="Z1079" s="3" t="s">
        <v>5119</v>
      </c>
      <c r="AA1079">
        <v>90</v>
      </c>
      <c r="AC1079" t="s">
        <v>2029</v>
      </c>
    </row>
    <row r="1080" spans="1:29" x14ac:dyDescent="0.25">
      <c r="A1080" s="1" t="s">
        <v>5120</v>
      </c>
      <c r="B1080" t="s">
        <v>5121</v>
      </c>
      <c r="C1080" t="s">
        <v>4919</v>
      </c>
      <c r="D1080" t="str">
        <f>HYPERLINK("http://image.bazic.com/549.jpg","CLICK HERE")</f>
        <v>CLICK HERE</v>
      </c>
      <c r="E1080" s="6">
        <v>1.99</v>
      </c>
      <c r="F1080" s="7">
        <v>0.89</v>
      </c>
      <c r="G1080" s="4">
        <v>72</v>
      </c>
      <c r="H1080" s="5">
        <v>24</v>
      </c>
      <c r="I1080">
        <v>11.25</v>
      </c>
      <c r="J1080">
        <v>7.75</v>
      </c>
      <c r="K1080">
        <v>12.25</v>
      </c>
      <c r="L1080">
        <v>0.61807999999999996</v>
      </c>
      <c r="M1080">
        <v>15.06</v>
      </c>
      <c r="N1080" s="4">
        <v>10.75</v>
      </c>
      <c r="O1080">
        <v>7</v>
      </c>
      <c r="P1080">
        <v>3.75</v>
      </c>
      <c r="Q1080">
        <v>0.1633</v>
      </c>
      <c r="R1080" s="5">
        <v>4.8</v>
      </c>
      <c r="S1080">
        <v>3.3125</v>
      </c>
      <c r="T1080">
        <v>0.6875</v>
      </c>
      <c r="U1080">
        <v>5.8125</v>
      </c>
      <c r="V1080">
        <v>7.6600000000000001E-3</v>
      </c>
      <c r="W1080">
        <v>0.18</v>
      </c>
      <c r="X1080" s="2" t="s">
        <v>5122</v>
      </c>
      <c r="Y1080" s="1" t="s">
        <v>5123</v>
      </c>
      <c r="Z1080" s="3" t="s">
        <v>5124</v>
      </c>
      <c r="AA1080">
        <v>80</v>
      </c>
      <c r="AB1080" s="1" t="s">
        <v>4920</v>
      </c>
      <c r="AC1080" t="s">
        <v>38</v>
      </c>
    </row>
    <row r="1081" spans="1:29" x14ac:dyDescent="0.25">
      <c r="A1081" s="1" t="s">
        <v>5125</v>
      </c>
      <c r="B1081" t="s">
        <v>5126</v>
      </c>
      <c r="C1081" t="s">
        <v>4532</v>
      </c>
      <c r="D1081" t="str">
        <f>HYPERLINK("http://image.bazic.com/5490.jpg","CLICK HERE")</f>
        <v>CLICK HERE</v>
      </c>
      <c r="E1081" s="6">
        <v>2.99</v>
      </c>
      <c r="F1081" s="7">
        <v>1.5</v>
      </c>
      <c r="G1081" s="4">
        <v>48</v>
      </c>
      <c r="I1081">
        <v>15.75</v>
      </c>
      <c r="J1081">
        <v>10.5</v>
      </c>
      <c r="K1081">
        <v>8.75</v>
      </c>
      <c r="L1081">
        <v>0.83740000000000003</v>
      </c>
      <c r="M1081">
        <v>32.659999999999997</v>
      </c>
      <c r="S1081">
        <v>7.375</v>
      </c>
      <c r="T1081">
        <v>0.375</v>
      </c>
      <c r="U1081">
        <v>9.75</v>
      </c>
      <c r="V1081">
        <v>1.5610000000000001E-2</v>
      </c>
      <c r="W1081">
        <v>0.66</v>
      </c>
      <c r="X1081" s="2" t="s">
        <v>5127</v>
      </c>
      <c r="Z1081" s="3" t="s">
        <v>5128</v>
      </c>
      <c r="AA1081">
        <v>50</v>
      </c>
      <c r="AB1081" s="1" t="s">
        <v>4533</v>
      </c>
      <c r="AC1081" t="s">
        <v>2029</v>
      </c>
    </row>
    <row r="1082" spans="1:29" x14ac:dyDescent="0.25">
      <c r="A1082" s="1" t="s">
        <v>5129</v>
      </c>
      <c r="B1082" t="s">
        <v>5130</v>
      </c>
      <c r="C1082" t="s">
        <v>4532</v>
      </c>
      <c r="D1082" t="str">
        <f>HYPERLINK("http://image.bazic.com/5492.jpg","CLICK HERE")</f>
        <v>CLICK HERE</v>
      </c>
      <c r="E1082" s="6">
        <v>2.99</v>
      </c>
      <c r="F1082" s="7">
        <v>1.5</v>
      </c>
      <c r="G1082" s="4">
        <v>48</v>
      </c>
      <c r="I1082">
        <v>15.75</v>
      </c>
      <c r="J1082">
        <v>10.5</v>
      </c>
      <c r="K1082">
        <v>8.75</v>
      </c>
      <c r="L1082">
        <v>0.83740000000000003</v>
      </c>
      <c r="M1082">
        <v>32.58</v>
      </c>
      <c r="S1082">
        <v>7.4375</v>
      </c>
      <c r="T1082">
        <v>0.3125</v>
      </c>
      <c r="U1082">
        <v>9.75</v>
      </c>
      <c r="V1082">
        <v>1.312E-2</v>
      </c>
      <c r="W1082">
        <v>0.64</v>
      </c>
      <c r="X1082" s="2" t="s">
        <v>5131</v>
      </c>
      <c r="Z1082" s="3" t="s">
        <v>5132</v>
      </c>
      <c r="AA1082">
        <v>50</v>
      </c>
      <c r="AB1082" s="1" t="s">
        <v>4533</v>
      </c>
      <c r="AC1082" t="s">
        <v>2029</v>
      </c>
    </row>
    <row r="1083" spans="1:29" x14ac:dyDescent="0.25">
      <c r="A1083" s="1" t="s">
        <v>5133</v>
      </c>
      <c r="B1083" t="s">
        <v>5134</v>
      </c>
      <c r="C1083" t="s">
        <v>4532</v>
      </c>
      <c r="D1083" t="str">
        <f>HYPERLINK("http://image.bazic.com/5493.jpg","CLICK HERE")</f>
        <v>CLICK HERE</v>
      </c>
      <c r="E1083" s="6">
        <v>2.99</v>
      </c>
      <c r="F1083" s="7">
        <v>1.5</v>
      </c>
      <c r="G1083" s="4">
        <v>48</v>
      </c>
      <c r="I1083">
        <v>15.5</v>
      </c>
      <c r="J1083">
        <v>10.5</v>
      </c>
      <c r="K1083">
        <v>8.75</v>
      </c>
      <c r="L1083">
        <v>0.82411000000000001</v>
      </c>
      <c r="M1083">
        <v>32.54</v>
      </c>
      <c r="S1083">
        <v>7.4375</v>
      </c>
      <c r="T1083">
        <v>0.3125</v>
      </c>
      <c r="U1083">
        <v>9.75</v>
      </c>
      <c r="V1083">
        <v>1.312E-2</v>
      </c>
      <c r="W1083">
        <v>0.66</v>
      </c>
      <c r="X1083" s="2" t="s">
        <v>5135</v>
      </c>
      <c r="Z1083" s="3" t="s">
        <v>5136</v>
      </c>
      <c r="AA1083">
        <v>50</v>
      </c>
      <c r="AB1083" s="1" t="s">
        <v>4533</v>
      </c>
      <c r="AC1083" t="s">
        <v>2029</v>
      </c>
    </row>
    <row r="1084" spans="1:29" x14ac:dyDescent="0.25">
      <c r="A1084" s="1" t="s">
        <v>5137</v>
      </c>
      <c r="B1084" t="s">
        <v>5138</v>
      </c>
      <c r="C1084" t="s">
        <v>4532</v>
      </c>
      <c r="D1084" t="str">
        <f>HYPERLINK("http://image.bazic.com/5494.jpg","CLICK HERE")</f>
        <v>CLICK HERE</v>
      </c>
      <c r="E1084" s="6">
        <v>2.99</v>
      </c>
      <c r="F1084" s="7">
        <v>1.5</v>
      </c>
      <c r="G1084" s="4">
        <v>48</v>
      </c>
      <c r="I1084">
        <v>15.5</v>
      </c>
      <c r="J1084">
        <v>10.5</v>
      </c>
      <c r="K1084">
        <v>9</v>
      </c>
      <c r="L1084">
        <v>0.84765999999999997</v>
      </c>
      <c r="M1084">
        <v>32.72</v>
      </c>
      <c r="S1084">
        <v>7.375</v>
      </c>
      <c r="T1084">
        <v>0.375</v>
      </c>
      <c r="U1084">
        <v>9.75</v>
      </c>
      <c r="V1084">
        <v>1.5610000000000001E-2</v>
      </c>
      <c r="W1084">
        <v>0.64</v>
      </c>
      <c r="X1084" s="2" t="s">
        <v>5139</v>
      </c>
      <c r="Z1084" s="3" t="s">
        <v>5140</v>
      </c>
      <c r="AA1084">
        <v>50</v>
      </c>
      <c r="AB1084" s="1" t="s">
        <v>4533</v>
      </c>
      <c r="AC1084" t="s">
        <v>2029</v>
      </c>
    </row>
    <row r="1085" spans="1:29" x14ac:dyDescent="0.25">
      <c r="A1085" s="1" t="s">
        <v>5141</v>
      </c>
      <c r="B1085" t="s">
        <v>5142</v>
      </c>
      <c r="C1085" t="s">
        <v>4532</v>
      </c>
      <c r="D1085" t="str">
        <f>HYPERLINK("http://image.bazic.com/5496.jpg","CLICK HERE")</f>
        <v>CLICK HERE</v>
      </c>
      <c r="E1085" s="6">
        <v>2.99</v>
      </c>
      <c r="F1085" s="7">
        <v>1.5</v>
      </c>
      <c r="G1085" s="4">
        <v>48</v>
      </c>
      <c r="I1085">
        <v>15.75</v>
      </c>
      <c r="J1085">
        <v>10.5</v>
      </c>
      <c r="K1085">
        <v>8.5</v>
      </c>
      <c r="L1085">
        <v>0.81347999999999998</v>
      </c>
      <c r="M1085">
        <v>32.56</v>
      </c>
      <c r="S1085">
        <v>7.5</v>
      </c>
      <c r="T1085">
        <v>0.25</v>
      </c>
      <c r="U1085">
        <v>9.75</v>
      </c>
      <c r="V1085">
        <v>1.0580000000000001E-2</v>
      </c>
      <c r="W1085">
        <v>0.66</v>
      </c>
      <c r="X1085" s="2" t="s">
        <v>5143</v>
      </c>
      <c r="Z1085" s="3" t="s">
        <v>5144</v>
      </c>
      <c r="AA1085">
        <v>60</v>
      </c>
      <c r="AB1085" s="1" t="s">
        <v>4533</v>
      </c>
      <c r="AC1085" t="s">
        <v>2029</v>
      </c>
    </row>
    <row r="1086" spans="1:29" x14ac:dyDescent="0.25">
      <c r="A1086" s="1" t="s">
        <v>5145</v>
      </c>
      <c r="B1086" t="s">
        <v>5146</v>
      </c>
      <c r="C1086" t="s">
        <v>4532</v>
      </c>
      <c r="D1086" t="str">
        <f>HYPERLINK("http://image.bazic.com/5497.jpg","CLICK HERE")</f>
        <v>CLICK HERE</v>
      </c>
      <c r="E1086" s="6">
        <v>2.99</v>
      </c>
      <c r="F1086" s="7">
        <v>1.5</v>
      </c>
      <c r="G1086" s="4">
        <v>48</v>
      </c>
      <c r="I1086">
        <v>16</v>
      </c>
      <c r="J1086">
        <v>10.25</v>
      </c>
      <c r="K1086">
        <v>8.75</v>
      </c>
      <c r="L1086">
        <v>0.83043999999999996</v>
      </c>
      <c r="M1086">
        <v>32.619999999999997</v>
      </c>
      <c r="S1086">
        <v>7.5</v>
      </c>
      <c r="T1086">
        <v>9.75</v>
      </c>
      <c r="U1086">
        <v>0.25</v>
      </c>
      <c r="V1086">
        <v>1.0580000000000001E-2</v>
      </c>
      <c r="W1086">
        <v>0.66</v>
      </c>
      <c r="X1086" s="2" t="s">
        <v>5147</v>
      </c>
      <c r="Z1086" s="3" t="s">
        <v>5148</v>
      </c>
      <c r="AA1086">
        <v>50</v>
      </c>
      <c r="AB1086" s="1" t="s">
        <v>4533</v>
      </c>
      <c r="AC1086" t="s">
        <v>2029</v>
      </c>
    </row>
    <row r="1087" spans="1:29" x14ac:dyDescent="0.25">
      <c r="A1087" s="1" t="s">
        <v>5149</v>
      </c>
      <c r="B1087" t="s">
        <v>5150</v>
      </c>
      <c r="C1087" t="s">
        <v>4362</v>
      </c>
      <c r="D1087" t="str">
        <f>HYPERLINK("http://image.bazic.com/550.jpg","CLICK HERE")</f>
        <v>CLICK HERE</v>
      </c>
      <c r="E1087" s="6">
        <v>2.99</v>
      </c>
      <c r="F1087" s="7">
        <v>1.5</v>
      </c>
      <c r="G1087" s="4">
        <v>48</v>
      </c>
      <c r="I1087">
        <v>12.5</v>
      </c>
      <c r="J1087">
        <v>9.75</v>
      </c>
      <c r="K1087">
        <v>12.25</v>
      </c>
      <c r="L1087">
        <v>0.86399000000000004</v>
      </c>
      <c r="M1087">
        <v>30.52</v>
      </c>
      <c r="S1087">
        <v>9</v>
      </c>
      <c r="T1087">
        <v>0.23599999999999999</v>
      </c>
      <c r="U1087">
        <v>12</v>
      </c>
      <c r="V1087">
        <v>1.4749999999999999E-2</v>
      </c>
      <c r="W1087">
        <v>0.6</v>
      </c>
      <c r="X1087" s="2" t="s">
        <v>5151</v>
      </c>
      <c r="Z1087" s="3" t="s">
        <v>5152</v>
      </c>
      <c r="AA1087">
        <v>60</v>
      </c>
      <c r="AB1087" s="1" t="s">
        <v>4369</v>
      </c>
      <c r="AC1087" t="s">
        <v>2029</v>
      </c>
    </row>
    <row r="1088" spans="1:29" x14ac:dyDescent="0.25">
      <c r="A1088" s="1" t="s">
        <v>5153</v>
      </c>
      <c r="B1088" t="s">
        <v>5154</v>
      </c>
      <c r="C1088" t="s">
        <v>4532</v>
      </c>
      <c r="D1088" t="str">
        <f>HYPERLINK("http://image.bazic.com/5500.jpg","CLICK HERE")</f>
        <v>CLICK HERE</v>
      </c>
      <c r="E1088" s="6">
        <v>6.99</v>
      </c>
      <c r="F1088" s="7">
        <v>3</v>
      </c>
      <c r="G1088" s="4">
        <v>8</v>
      </c>
      <c r="I1088">
        <v>10.75</v>
      </c>
      <c r="J1088">
        <v>9</v>
      </c>
      <c r="K1088">
        <v>6.5</v>
      </c>
      <c r="L1088">
        <v>0.36392999999999998</v>
      </c>
      <c r="M1088">
        <v>14.72</v>
      </c>
      <c r="S1088">
        <v>8.5</v>
      </c>
      <c r="T1088">
        <v>10.5</v>
      </c>
      <c r="U1088">
        <v>1</v>
      </c>
      <c r="V1088">
        <v>5.1650000000000001E-2</v>
      </c>
      <c r="W1088">
        <v>1.79</v>
      </c>
      <c r="X1088" s="2" t="s">
        <v>5155</v>
      </c>
      <c r="Z1088" s="3" t="s">
        <v>5156</v>
      </c>
      <c r="AA1088">
        <v>108</v>
      </c>
      <c r="AB1088" s="1" t="s">
        <v>4766</v>
      </c>
      <c r="AC1088" t="s">
        <v>4493</v>
      </c>
    </row>
    <row r="1089" spans="1:29" x14ac:dyDescent="0.25">
      <c r="A1089" s="1" t="s">
        <v>5157</v>
      </c>
      <c r="B1089" t="s">
        <v>5158</v>
      </c>
      <c r="C1089" t="s">
        <v>4532</v>
      </c>
      <c r="D1089" t="str">
        <f>HYPERLINK("http://image.bazic.com/5502.jpg","CLICK HERE")</f>
        <v>CLICK HERE</v>
      </c>
      <c r="E1089" s="6">
        <v>14.99</v>
      </c>
      <c r="F1089" s="7">
        <v>5.85</v>
      </c>
      <c r="G1089" s="4">
        <v>8</v>
      </c>
      <c r="I1089">
        <v>11</v>
      </c>
      <c r="J1089">
        <v>9.5</v>
      </c>
      <c r="K1089">
        <v>10.25</v>
      </c>
      <c r="L1089">
        <v>0.61987000000000003</v>
      </c>
      <c r="M1089">
        <v>23.4</v>
      </c>
      <c r="S1089">
        <v>9</v>
      </c>
      <c r="T1089">
        <v>10.5</v>
      </c>
      <c r="U1089">
        <v>1.25</v>
      </c>
      <c r="V1089">
        <v>6.8360000000000004E-2</v>
      </c>
      <c r="W1089">
        <v>2.89</v>
      </c>
      <c r="X1089" s="2" t="s">
        <v>5159</v>
      </c>
      <c r="Z1089" s="3" t="s">
        <v>5160</v>
      </c>
      <c r="AA1089">
        <v>90</v>
      </c>
      <c r="AB1089" s="1" t="s">
        <v>4766</v>
      </c>
      <c r="AC1089" t="s">
        <v>4493</v>
      </c>
    </row>
    <row r="1090" spans="1:29" x14ac:dyDescent="0.25">
      <c r="A1090" s="1" t="s">
        <v>5161</v>
      </c>
      <c r="B1090" t="s">
        <v>5162</v>
      </c>
      <c r="C1090" t="s">
        <v>4362</v>
      </c>
      <c r="D1090" t="str">
        <f>HYPERLINK("http://image.bazic.com/551.jpg","CLICK HERE")</f>
        <v>CLICK HERE</v>
      </c>
      <c r="E1090" s="6">
        <v>3.99</v>
      </c>
      <c r="F1090" s="7">
        <v>1.5</v>
      </c>
      <c r="G1090" s="4">
        <v>48</v>
      </c>
      <c r="I1090">
        <v>18.5</v>
      </c>
      <c r="J1090">
        <v>13</v>
      </c>
      <c r="K1090">
        <v>7</v>
      </c>
      <c r="L1090">
        <v>0.97424999999999995</v>
      </c>
      <c r="M1090">
        <v>35.82</v>
      </c>
      <c r="S1090">
        <v>18</v>
      </c>
      <c r="T1090">
        <v>0.11799999999999999</v>
      </c>
      <c r="U1090">
        <v>12</v>
      </c>
      <c r="V1090">
        <v>1.4749999999999999E-2</v>
      </c>
      <c r="W1090">
        <v>0.74</v>
      </c>
      <c r="X1090" s="2" t="s">
        <v>5163</v>
      </c>
      <c r="Z1090" s="3" t="s">
        <v>5164</v>
      </c>
      <c r="AA1090">
        <v>49</v>
      </c>
      <c r="AB1090" s="1" t="s">
        <v>4369</v>
      </c>
      <c r="AC1090" t="s">
        <v>2029</v>
      </c>
    </row>
    <row r="1091" spans="1:29" x14ac:dyDescent="0.25">
      <c r="A1091" s="1" t="s">
        <v>5165</v>
      </c>
      <c r="B1091" t="s">
        <v>5166</v>
      </c>
      <c r="C1091" t="s">
        <v>4532</v>
      </c>
      <c r="D1091" t="str">
        <f>HYPERLINK("http://image.bazic.com/5515.jpg","CLICK HERE")</f>
        <v>CLICK HERE</v>
      </c>
      <c r="E1091" s="6">
        <v>2.99</v>
      </c>
      <c r="F1091" s="7">
        <v>1.2</v>
      </c>
      <c r="G1091" s="4">
        <v>48</v>
      </c>
      <c r="I1091">
        <v>15.5</v>
      </c>
      <c r="J1091">
        <v>10</v>
      </c>
      <c r="K1091">
        <v>8.25</v>
      </c>
      <c r="L1091">
        <v>0.74002000000000001</v>
      </c>
      <c r="M1091">
        <v>31.32</v>
      </c>
      <c r="S1091">
        <v>7.5</v>
      </c>
      <c r="T1091">
        <v>0.25</v>
      </c>
      <c r="U1091">
        <v>9.75</v>
      </c>
      <c r="V1091">
        <v>1.0580000000000001E-2</v>
      </c>
      <c r="W1091">
        <v>0.62</v>
      </c>
      <c r="X1091" s="2" t="s">
        <v>5167</v>
      </c>
      <c r="Z1091" s="3" t="s">
        <v>5168</v>
      </c>
      <c r="AA1091">
        <v>50</v>
      </c>
      <c r="AB1091" s="1" t="s">
        <v>4533</v>
      </c>
      <c r="AC1091" t="s">
        <v>2029</v>
      </c>
    </row>
    <row r="1092" spans="1:29" x14ac:dyDescent="0.25">
      <c r="A1092" s="1" t="s">
        <v>5169</v>
      </c>
      <c r="B1092" t="s">
        <v>5170</v>
      </c>
      <c r="C1092" t="s">
        <v>4532</v>
      </c>
      <c r="D1092" t="str">
        <f>HYPERLINK("http://image.bazic.com/5516.jpg","CLICK HERE")</f>
        <v>CLICK HERE</v>
      </c>
      <c r="E1092" s="6">
        <v>2.99</v>
      </c>
      <c r="F1092" s="7">
        <v>1.5</v>
      </c>
      <c r="G1092" s="4">
        <v>48</v>
      </c>
      <c r="I1092">
        <v>15.25</v>
      </c>
      <c r="J1092">
        <v>10</v>
      </c>
      <c r="K1092">
        <v>9</v>
      </c>
      <c r="L1092">
        <v>0.79427000000000003</v>
      </c>
      <c r="M1092">
        <v>34.9</v>
      </c>
      <c r="S1092">
        <v>7.48</v>
      </c>
      <c r="T1092">
        <v>0.39400000000000002</v>
      </c>
      <c r="U1092">
        <v>9.6850000000000005</v>
      </c>
      <c r="V1092">
        <v>1.652E-2</v>
      </c>
      <c r="W1092">
        <v>0.7</v>
      </c>
      <c r="X1092" s="2" t="s">
        <v>5171</v>
      </c>
      <c r="Z1092" s="3" t="s">
        <v>5172</v>
      </c>
      <c r="AA1092">
        <v>50</v>
      </c>
      <c r="AB1092" s="1" t="s">
        <v>4533</v>
      </c>
      <c r="AC1092" t="s">
        <v>2029</v>
      </c>
    </row>
    <row r="1093" spans="1:29" x14ac:dyDescent="0.25">
      <c r="A1093" s="1" t="s">
        <v>5173</v>
      </c>
      <c r="B1093" t="s">
        <v>5174</v>
      </c>
      <c r="C1093" t="s">
        <v>4532</v>
      </c>
      <c r="D1093" t="str">
        <f>HYPERLINK("http://image.bazic.com/5517.jpg","CLICK HERE")</f>
        <v>CLICK HERE</v>
      </c>
      <c r="E1093" s="6">
        <v>2.99</v>
      </c>
      <c r="F1093" s="7">
        <v>1.5</v>
      </c>
      <c r="G1093" s="4">
        <v>48</v>
      </c>
      <c r="I1093">
        <v>15.75</v>
      </c>
      <c r="J1093">
        <v>10.5</v>
      </c>
      <c r="K1093">
        <v>7.5</v>
      </c>
      <c r="L1093">
        <v>0.71777000000000002</v>
      </c>
      <c r="M1093">
        <v>24.5</v>
      </c>
      <c r="S1093">
        <v>7.5</v>
      </c>
      <c r="T1093">
        <v>9.75</v>
      </c>
      <c r="U1093">
        <v>0.125</v>
      </c>
      <c r="V1093">
        <v>5.2900000000000004E-3</v>
      </c>
      <c r="W1093">
        <v>0.48</v>
      </c>
      <c r="X1093" s="2" t="s">
        <v>5175</v>
      </c>
      <c r="Z1093" s="3" t="s">
        <v>5176</v>
      </c>
      <c r="AA1093">
        <v>70</v>
      </c>
      <c r="AB1093" s="1" t="s">
        <v>4533</v>
      </c>
      <c r="AC1093" t="s">
        <v>2029</v>
      </c>
    </row>
    <row r="1094" spans="1:29" x14ac:dyDescent="0.25">
      <c r="A1094" s="1" t="s">
        <v>5177</v>
      </c>
      <c r="B1094" t="s">
        <v>5178</v>
      </c>
      <c r="C1094" t="s">
        <v>4368</v>
      </c>
      <c r="D1094" t="str">
        <f>HYPERLINK("http://image.bazic.com/552.jpg","CLICK HERE")</f>
        <v>CLICK HERE</v>
      </c>
      <c r="E1094" s="6">
        <v>2.99</v>
      </c>
      <c r="F1094" s="7">
        <v>1.2</v>
      </c>
      <c r="G1094" s="4">
        <v>36</v>
      </c>
      <c r="I1094">
        <v>13.75</v>
      </c>
      <c r="J1094">
        <v>10.5</v>
      </c>
      <c r="K1094">
        <v>4.75</v>
      </c>
      <c r="L1094">
        <v>0.39685999999999999</v>
      </c>
      <c r="M1094">
        <v>12.02</v>
      </c>
      <c r="S1094">
        <v>3.125</v>
      </c>
      <c r="T1094">
        <v>1.125</v>
      </c>
      <c r="U1094">
        <v>3.125</v>
      </c>
      <c r="V1094">
        <v>6.3600000000000002E-3</v>
      </c>
      <c r="W1094">
        <v>0.317</v>
      </c>
      <c r="X1094" s="2" t="s">
        <v>5179</v>
      </c>
      <c r="Z1094" s="3" t="s">
        <v>5180</v>
      </c>
      <c r="AA1094">
        <v>104</v>
      </c>
      <c r="AB1094" s="1" t="s">
        <v>4369</v>
      </c>
      <c r="AC1094" t="s">
        <v>38</v>
      </c>
    </row>
    <row r="1095" spans="1:29" x14ac:dyDescent="0.25">
      <c r="A1095" s="1" t="s">
        <v>5181</v>
      </c>
      <c r="B1095" t="s">
        <v>5182</v>
      </c>
      <c r="C1095" t="s">
        <v>4532</v>
      </c>
      <c r="D1095" t="str">
        <f>HYPERLINK("http://image.bazic.com/5520.jpg","CLICK HERE")</f>
        <v>CLICK HERE</v>
      </c>
      <c r="E1095" s="6">
        <v>2.99</v>
      </c>
      <c r="F1095" s="7">
        <v>1.05</v>
      </c>
      <c r="G1095" s="4">
        <v>24</v>
      </c>
      <c r="I1095">
        <v>11</v>
      </c>
      <c r="J1095">
        <v>9</v>
      </c>
      <c r="K1095">
        <v>6.25</v>
      </c>
      <c r="L1095">
        <v>0.35807</v>
      </c>
      <c r="M1095">
        <v>13.96</v>
      </c>
      <c r="S1095">
        <v>8.25</v>
      </c>
      <c r="T1095">
        <v>10.5</v>
      </c>
      <c r="U1095">
        <v>0.3</v>
      </c>
      <c r="V1095">
        <v>1.504E-2</v>
      </c>
      <c r="W1095">
        <v>0.56000000000000005</v>
      </c>
      <c r="X1095" s="2" t="s">
        <v>5183</v>
      </c>
      <c r="Z1095" s="3" t="s">
        <v>5184</v>
      </c>
      <c r="AA1095">
        <v>114</v>
      </c>
      <c r="AB1095" s="1" t="s">
        <v>4766</v>
      </c>
      <c r="AC1095" t="s">
        <v>4493</v>
      </c>
    </row>
    <row r="1096" spans="1:29" x14ac:dyDescent="0.25">
      <c r="A1096" s="1" t="s">
        <v>5185</v>
      </c>
      <c r="B1096" t="s">
        <v>5186</v>
      </c>
      <c r="C1096" t="s">
        <v>4532</v>
      </c>
      <c r="D1096" t="str">
        <f>HYPERLINK("http://image.bazic.com/5521.jpg","CLICK HERE")</f>
        <v>CLICK HERE</v>
      </c>
      <c r="E1096" s="6">
        <v>2.99</v>
      </c>
      <c r="F1096" s="7">
        <v>1.05</v>
      </c>
      <c r="G1096" s="4">
        <v>24</v>
      </c>
      <c r="I1096">
        <v>11</v>
      </c>
      <c r="J1096">
        <v>9</v>
      </c>
      <c r="K1096">
        <v>6.25</v>
      </c>
      <c r="L1096">
        <v>0.35807</v>
      </c>
      <c r="M1096">
        <v>14.2</v>
      </c>
      <c r="S1096">
        <v>8.25</v>
      </c>
      <c r="T1096">
        <v>10.5</v>
      </c>
      <c r="U1096">
        <v>0.3</v>
      </c>
      <c r="V1096">
        <v>1.504E-2</v>
      </c>
      <c r="W1096">
        <v>0.56000000000000005</v>
      </c>
      <c r="X1096" s="2" t="s">
        <v>5187</v>
      </c>
      <c r="Z1096" s="3" t="s">
        <v>5188</v>
      </c>
      <c r="AA1096">
        <v>114</v>
      </c>
      <c r="AB1096" s="1" t="s">
        <v>4766</v>
      </c>
      <c r="AC1096" t="s">
        <v>4493</v>
      </c>
    </row>
    <row r="1097" spans="1:29" x14ac:dyDescent="0.25">
      <c r="A1097" s="1" t="s">
        <v>5189</v>
      </c>
      <c r="B1097" t="s">
        <v>5190</v>
      </c>
      <c r="C1097" t="s">
        <v>4532</v>
      </c>
      <c r="D1097" t="str">
        <f>HYPERLINK("http://image.bazic.com/5522.jpg","CLICK HERE")</f>
        <v>CLICK HERE</v>
      </c>
      <c r="E1097" s="6">
        <v>2.99</v>
      </c>
      <c r="F1097" s="7">
        <v>1.05</v>
      </c>
      <c r="G1097" s="4">
        <v>24</v>
      </c>
      <c r="I1097">
        <v>11</v>
      </c>
      <c r="J1097">
        <v>9</v>
      </c>
      <c r="K1097">
        <v>6.25</v>
      </c>
      <c r="L1097">
        <v>0.35807</v>
      </c>
      <c r="M1097">
        <v>14.2</v>
      </c>
      <c r="S1097">
        <v>8.25</v>
      </c>
      <c r="T1097">
        <v>10.5</v>
      </c>
      <c r="U1097">
        <v>0.3</v>
      </c>
      <c r="V1097">
        <v>0.18046999999999999</v>
      </c>
      <c r="W1097">
        <v>0.56000000000000005</v>
      </c>
      <c r="X1097" s="2" t="s">
        <v>5191</v>
      </c>
      <c r="Z1097" s="3" t="s">
        <v>5192</v>
      </c>
      <c r="AA1097">
        <v>114</v>
      </c>
      <c r="AB1097" s="1" t="s">
        <v>4766</v>
      </c>
      <c r="AC1097" t="s">
        <v>4493</v>
      </c>
    </row>
    <row r="1098" spans="1:29" x14ac:dyDescent="0.25">
      <c r="A1098" s="1" t="s">
        <v>5193</v>
      </c>
      <c r="B1098" t="s">
        <v>5194</v>
      </c>
      <c r="C1098" t="s">
        <v>4532</v>
      </c>
      <c r="D1098" t="str">
        <f>HYPERLINK("http://image.bazic.com/5523.jpg","CLICK HERE")</f>
        <v>CLICK HERE</v>
      </c>
      <c r="E1098" s="6">
        <v>2.99</v>
      </c>
      <c r="F1098" s="7">
        <v>1.05</v>
      </c>
      <c r="G1098" s="4">
        <v>24</v>
      </c>
      <c r="I1098">
        <v>11</v>
      </c>
      <c r="J1098">
        <v>9</v>
      </c>
      <c r="K1098">
        <v>6.25</v>
      </c>
      <c r="L1098">
        <v>0.35807</v>
      </c>
      <c r="M1098">
        <v>14.24</v>
      </c>
      <c r="S1098">
        <v>8.25</v>
      </c>
      <c r="T1098">
        <v>9</v>
      </c>
      <c r="U1098">
        <v>6.25</v>
      </c>
      <c r="V1098">
        <v>0.35807</v>
      </c>
      <c r="W1098">
        <v>0.54</v>
      </c>
      <c r="X1098" s="2" t="s">
        <v>5195</v>
      </c>
      <c r="Z1098" s="3" t="s">
        <v>5196</v>
      </c>
      <c r="AA1098">
        <v>114</v>
      </c>
      <c r="AB1098" s="1" t="s">
        <v>4766</v>
      </c>
      <c r="AC1098" t="s">
        <v>4493</v>
      </c>
    </row>
    <row r="1099" spans="1:29" x14ac:dyDescent="0.25">
      <c r="A1099" s="1" t="s">
        <v>5197</v>
      </c>
      <c r="B1099" t="s">
        <v>5198</v>
      </c>
      <c r="C1099" t="s">
        <v>4532</v>
      </c>
      <c r="D1099" t="str">
        <f>HYPERLINK("http://image.bazic.com/5524.jpg","CLICK HERE")</f>
        <v>CLICK HERE</v>
      </c>
      <c r="E1099" s="6">
        <v>2.99</v>
      </c>
      <c r="F1099" s="7">
        <v>1.05</v>
      </c>
      <c r="G1099" s="4">
        <v>24</v>
      </c>
      <c r="I1099">
        <v>11</v>
      </c>
      <c r="J1099">
        <v>9</v>
      </c>
      <c r="K1099">
        <v>6.25</v>
      </c>
      <c r="L1099">
        <v>0.35807</v>
      </c>
      <c r="M1099">
        <v>14.12</v>
      </c>
      <c r="S1099">
        <v>8.25</v>
      </c>
      <c r="T1099">
        <v>10.5</v>
      </c>
      <c r="U1099">
        <v>0.3</v>
      </c>
      <c r="V1099">
        <v>1.504E-2</v>
      </c>
      <c r="W1099">
        <v>0.56000000000000005</v>
      </c>
      <c r="X1099" s="2" t="s">
        <v>5199</v>
      </c>
      <c r="Z1099" s="3" t="s">
        <v>5200</v>
      </c>
      <c r="AA1099">
        <v>114</v>
      </c>
      <c r="AB1099" s="1" t="s">
        <v>4766</v>
      </c>
      <c r="AC1099" t="s">
        <v>4493</v>
      </c>
    </row>
    <row r="1100" spans="1:29" x14ac:dyDescent="0.25">
      <c r="A1100" s="1" t="s">
        <v>5201</v>
      </c>
      <c r="B1100" t="s">
        <v>5202</v>
      </c>
      <c r="C1100" t="s">
        <v>4532</v>
      </c>
      <c r="D1100" t="str">
        <f>HYPERLINK("http://image.bazic.com/5525.jpg","CLICK HERE")</f>
        <v>CLICK HERE</v>
      </c>
      <c r="E1100" s="6">
        <v>2.99</v>
      </c>
      <c r="F1100" s="7">
        <v>1.05</v>
      </c>
      <c r="G1100" s="4">
        <v>24</v>
      </c>
      <c r="I1100">
        <v>11</v>
      </c>
      <c r="J1100">
        <v>9</v>
      </c>
      <c r="K1100">
        <v>6.25</v>
      </c>
      <c r="L1100">
        <v>0.35807</v>
      </c>
      <c r="M1100">
        <v>14.22</v>
      </c>
      <c r="S1100">
        <v>8.25</v>
      </c>
      <c r="T1100">
        <v>10.5</v>
      </c>
      <c r="U1100">
        <v>0.3</v>
      </c>
      <c r="V1100">
        <v>1.504E-2</v>
      </c>
      <c r="W1100">
        <v>0.56000000000000005</v>
      </c>
      <c r="X1100" s="2" t="s">
        <v>5203</v>
      </c>
      <c r="Z1100" s="3" t="s">
        <v>5204</v>
      </c>
      <c r="AA1100">
        <v>114</v>
      </c>
      <c r="AB1100" s="1" t="s">
        <v>4766</v>
      </c>
      <c r="AC1100" t="s">
        <v>4493</v>
      </c>
    </row>
    <row r="1101" spans="1:29" x14ac:dyDescent="0.25">
      <c r="A1101" s="1" t="s">
        <v>5205</v>
      </c>
      <c r="B1101" t="s">
        <v>5206</v>
      </c>
      <c r="C1101" t="s">
        <v>4532</v>
      </c>
      <c r="D1101" t="str">
        <f>HYPERLINK("http://image.bazic.com/5526.jpg","CLICK HERE")</f>
        <v>CLICK HERE</v>
      </c>
      <c r="E1101" s="6">
        <v>2.99</v>
      </c>
      <c r="F1101" s="7">
        <v>1.05</v>
      </c>
      <c r="G1101" s="4">
        <v>24</v>
      </c>
      <c r="I1101">
        <v>11</v>
      </c>
      <c r="J1101">
        <v>9</v>
      </c>
      <c r="K1101">
        <v>6.25</v>
      </c>
      <c r="L1101">
        <v>0.35807</v>
      </c>
      <c r="M1101">
        <v>14.28</v>
      </c>
      <c r="S1101">
        <v>8.25</v>
      </c>
      <c r="T1101">
        <v>10.5</v>
      </c>
      <c r="U1101">
        <v>0.3</v>
      </c>
      <c r="V1101">
        <v>1.504E-2</v>
      </c>
      <c r="W1101">
        <v>0.57999999999999996</v>
      </c>
      <c r="X1101" s="2" t="s">
        <v>5207</v>
      </c>
      <c r="Z1101" s="3" t="s">
        <v>5208</v>
      </c>
      <c r="AA1101">
        <v>114</v>
      </c>
      <c r="AB1101" s="1" t="s">
        <v>4766</v>
      </c>
      <c r="AC1101" t="s">
        <v>4493</v>
      </c>
    </row>
    <row r="1102" spans="1:29" x14ac:dyDescent="0.25">
      <c r="A1102" s="1" t="s">
        <v>5209</v>
      </c>
      <c r="B1102" t="s">
        <v>5210</v>
      </c>
      <c r="C1102" t="s">
        <v>4532</v>
      </c>
      <c r="D1102" t="str">
        <f>HYPERLINK("http://image.bazic.com/5527.jpg","CLICK HERE")</f>
        <v>CLICK HERE</v>
      </c>
      <c r="E1102" s="6">
        <v>2.99</v>
      </c>
      <c r="F1102" s="7">
        <v>1.05</v>
      </c>
      <c r="G1102" s="4">
        <v>24</v>
      </c>
      <c r="I1102">
        <v>11</v>
      </c>
      <c r="J1102">
        <v>9</v>
      </c>
      <c r="K1102">
        <v>6.25</v>
      </c>
      <c r="L1102">
        <v>0.35807</v>
      </c>
      <c r="M1102">
        <v>14.32</v>
      </c>
      <c r="S1102">
        <v>8.25</v>
      </c>
      <c r="T1102">
        <v>10.5</v>
      </c>
      <c r="U1102">
        <v>0.3</v>
      </c>
      <c r="V1102">
        <v>1.504E-2</v>
      </c>
      <c r="W1102">
        <v>0.56000000000000005</v>
      </c>
      <c r="X1102" s="2" t="s">
        <v>5211</v>
      </c>
      <c r="Z1102" s="3" t="s">
        <v>5212</v>
      </c>
      <c r="AA1102">
        <v>114</v>
      </c>
      <c r="AB1102" s="1" t="s">
        <v>4766</v>
      </c>
      <c r="AC1102" t="s">
        <v>4493</v>
      </c>
    </row>
    <row r="1103" spans="1:29" x14ac:dyDescent="0.25">
      <c r="A1103" s="1" t="s">
        <v>5213</v>
      </c>
      <c r="B1103" t="s">
        <v>5214</v>
      </c>
      <c r="C1103" t="s">
        <v>4532</v>
      </c>
      <c r="D1103" t="str">
        <f>HYPERLINK("http://image.bazic.com/5530.jpg","CLICK HERE")</f>
        <v>CLICK HERE</v>
      </c>
      <c r="E1103" s="6">
        <v>3.99</v>
      </c>
      <c r="F1103" s="7">
        <v>1.5</v>
      </c>
      <c r="G1103" s="4">
        <v>48</v>
      </c>
      <c r="I1103">
        <v>15.5</v>
      </c>
      <c r="J1103">
        <v>10</v>
      </c>
      <c r="K1103">
        <v>9</v>
      </c>
      <c r="L1103">
        <v>0.80728999999999995</v>
      </c>
      <c r="M1103">
        <v>34.840000000000003</v>
      </c>
      <c r="S1103">
        <v>9.625</v>
      </c>
      <c r="T1103">
        <v>7.25</v>
      </c>
      <c r="U1103">
        <v>0.375</v>
      </c>
      <c r="V1103">
        <v>1.5140000000000001E-2</v>
      </c>
      <c r="W1103">
        <v>0.63500000000000001</v>
      </c>
      <c r="X1103" s="2" t="s">
        <v>5215</v>
      </c>
      <c r="Z1103" s="3" t="s">
        <v>5216</v>
      </c>
      <c r="AA1103">
        <v>50</v>
      </c>
      <c r="AB1103" s="1" t="s">
        <v>4533</v>
      </c>
      <c r="AC1103" t="s">
        <v>2029</v>
      </c>
    </row>
    <row r="1104" spans="1:29" x14ac:dyDescent="0.25">
      <c r="A1104" s="1" t="s">
        <v>5217</v>
      </c>
      <c r="B1104" t="s">
        <v>5218</v>
      </c>
      <c r="C1104" t="s">
        <v>4362</v>
      </c>
      <c r="D1104" t="str">
        <f>HYPERLINK("http://image.bazic.com/554.jpg","CLICK HERE")</f>
        <v>CLICK HERE</v>
      </c>
      <c r="E1104" s="6">
        <v>2.99</v>
      </c>
      <c r="F1104" s="7">
        <v>1.5</v>
      </c>
      <c r="G1104" s="4">
        <v>48</v>
      </c>
      <c r="I1104">
        <v>18.5</v>
      </c>
      <c r="J1104">
        <v>12.5</v>
      </c>
      <c r="K1104">
        <v>7.75</v>
      </c>
      <c r="L1104">
        <v>1.03715</v>
      </c>
      <c r="M1104">
        <v>26.92</v>
      </c>
      <c r="S1104">
        <v>9</v>
      </c>
      <c r="T1104">
        <v>0.25</v>
      </c>
      <c r="U1104">
        <v>12</v>
      </c>
      <c r="V1104">
        <v>1.5630000000000002E-2</v>
      </c>
      <c r="W1104">
        <v>0.52</v>
      </c>
      <c r="X1104" s="2" t="s">
        <v>5219</v>
      </c>
      <c r="Z1104" s="3" t="s">
        <v>5220</v>
      </c>
      <c r="AA1104">
        <v>49</v>
      </c>
      <c r="AB1104" s="1" t="s">
        <v>4571</v>
      </c>
      <c r="AC1104" t="s">
        <v>847</v>
      </c>
    </row>
    <row r="1105" spans="1:29" x14ac:dyDescent="0.25">
      <c r="A1105" s="1" t="s">
        <v>5221</v>
      </c>
      <c r="B1105" t="s">
        <v>5222</v>
      </c>
      <c r="C1105" t="s">
        <v>4368</v>
      </c>
      <c r="D1105" t="str">
        <f>HYPERLINK("http://image.bazic.com/555.jpg","CLICK HERE")</f>
        <v>CLICK HERE</v>
      </c>
      <c r="E1105" s="6">
        <v>2.99</v>
      </c>
      <c r="F1105" s="7">
        <v>1.05</v>
      </c>
      <c r="G1105" s="4">
        <v>24</v>
      </c>
      <c r="I1105">
        <v>10.5</v>
      </c>
      <c r="J1105">
        <v>8.5</v>
      </c>
      <c r="K1105">
        <v>5</v>
      </c>
      <c r="L1105">
        <v>0.25824999999999998</v>
      </c>
      <c r="M1105">
        <v>10.24</v>
      </c>
      <c r="S1105">
        <v>5</v>
      </c>
      <c r="T1105">
        <v>0.51200000000000001</v>
      </c>
      <c r="U1105">
        <v>8</v>
      </c>
      <c r="V1105">
        <v>1.1849999999999999E-2</v>
      </c>
      <c r="W1105">
        <v>0.4</v>
      </c>
      <c r="X1105" s="2" t="s">
        <v>5223</v>
      </c>
      <c r="Z1105" s="3" t="s">
        <v>5224</v>
      </c>
      <c r="AA1105">
        <v>152</v>
      </c>
      <c r="AB1105" s="1" t="s">
        <v>4369</v>
      </c>
      <c r="AC1105" t="s">
        <v>4493</v>
      </c>
    </row>
    <row r="1106" spans="1:29" x14ac:dyDescent="0.25">
      <c r="A1106" s="1" t="s">
        <v>5225</v>
      </c>
      <c r="B1106" t="s">
        <v>5226</v>
      </c>
      <c r="C1106" t="s">
        <v>4368</v>
      </c>
      <c r="D1106" t="str">
        <f>HYPERLINK("http://image.bazic.com/556.jpg","CLICK HERE")</f>
        <v>CLICK HERE</v>
      </c>
      <c r="E1106" s="6">
        <v>2.99</v>
      </c>
      <c r="F1106" s="7">
        <v>1.05</v>
      </c>
      <c r="G1106" s="4">
        <v>24</v>
      </c>
      <c r="I1106">
        <v>10.5</v>
      </c>
      <c r="J1106">
        <v>8.5</v>
      </c>
      <c r="K1106">
        <v>5</v>
      </c>
      <c r="L1106">
        <v>0.25824999999999998</v>
      </c>
      <c r="M1106">
        <v>10.14</v>
      </c>
      <c r="S1106">
        <v>5</v>
      </c>
      <c r="T1106">
        <v>0.51200000000000001</v>
      </c>
      <c r="U1106">
        <v>8</v>
      </c>
      <c r="V1106">
        <v>1.1849999999999999E-2</v>
      </c>
      <c r="W1106">
        <v>0.61</v>
      </c>
      <c r="X1106" s="2" t="s">
        <v>5227</v>
      </c>
      <c r="Z1106" s="3" t="s">
        <v>5228</v>
      </c>
      <c r="AA1106">
        <v>152</v>
      </c>
      <c r="AB1106" s="1" t="s">
        <v>4369</v>
      </c>
      <c r="AC1106" t="s">
        <v>4493</v>
      </c>
    </row>
    <row r="1107" spans="1:29" x14ac:dyDescent="0.25">
      <c r="A1107" s="1" t="s">
        <v>5229</v>
      </c>
      <c r="B1107" t="s">
        <v>5230</v>
      </c>
      <c r="C1107" t="s">
        <v>4716</v>
      </c>
      <c r="D1107" t="str">
        <f>HYPERLINK("http://image.bazic.com/557.jpg","CLICK HERE")</f>
        <v>CLICK HERE</v>
      </c>
      <c r="E1107" s="6">
        <v>2.99</v>
      </c>
      <c r="F1107" s="7">
        <v>1.2</v>
      </c>
      <c r="G1107" s="4">
        <v>24</v>
      </c>
      <c r="I1107">
        <v>12.5</v>
      </c>
      <c r="J1107">
        <v>8.5</v>
      </c>
      <c r="K1107">
        <v>5.5</v>
      </c>
      <c r="L1107">
        <v>0.33817999999999998</v>
      </c>
      <c r="M1107">
        <v>12.58</v>
      </c>
      <c r="S1107">
        <v>6</v>
      </c>
      <c r="T1107">
        <v>0.75</v>
      </c>
      <c r="U1107">
        <v>4</v>
      </c>
      <c r="V1107">
        <v>1.042E-2</v>
      </c>
      <c r="W1107">
        <v>0.48</v>
      </c>
      <c r="X1107" s="2" t="s">
        <v>5231</v>
      </c>
      <c r="Z1107" s="3" t="s">
        <v>5232</v>
      </c>
      <c r="AA1107">
        <v>112</v>
      </c>
      <c r="AB1107" s="1" t="s">
        <v>4717</v>
      </c>
      <c r="AC1107" t="s">
        <v>847</v>
      </c>
    </row>
    <row r="1108" spans="1:29" x14ac:dyDescent="0.25">
      <c r="A1108" s="1" t="s">
        <v>5233</v>
      </c>
      <c r="B1108" t="s">
        <v>5234</v>
      </c>
      <c r="C1108" t="s">
        <v>4532</v>
      </c>
      <c r="D1108" t="str">
        <f>HYPERLINK("http://image.bazic.com/558.jpg","CLICK HERE")</f>
        <v>CLICK HERE</v>
      </c>
      <c r="E1108" s="6">
        <v>2.99</v>
      </c>
      <c r="F1108" s="7">
        <v>1.05</v>
      </c>
      <c r="G1108" s="4">
        <v>24</v>
      </c>
      <c r="I1108">
        <v>11</v>
      </c>
      <c r="J1108">
        <v>9</v>
      </c>
      <c r="K1108">
        <v>6.5</v>
      </c>
      <c r="L1108">
        <v>0.37240000000000001</v>
      </c>
      <c r="M1108">
        <v>14.3</v>
      </c>
      <c r="S1108">
        <v>8.3070000000000004</v>
      </c>
      <c r="T1108">
        <v>0.39400000000000002</v>
      </c>
      <c r="U1108">
        <v>10.55</v>
      </c>
      <c r="V1108">
        <v>1.9980000000000001E-2</v>
      </c>
      <c r="W1108">
        <v>0.57499999999999996</v>
      </c>
      <c r="X1108" s="2" t="s">
        <v>5235</v>
      </c>
      <c r="Z1108" s="3" t="s">
        <v>5236</v>
      </c>
      <c r="AA1108">
        <v>108</v>
      </c>
      <c r="AB1108" s="1" t="s">
        <v>4766</v>
      </c>
      <c r="AC1108" t="s">
        <v>4493</v>
      </c>
    </row>
    <row r="1109" spans="1:29" x14ac:dyDescent="0.25">
      <c r="A1109" s="1" t="s">
        <v>5237</v>
      </c>
      <c r="B1109" t="s">
        <v>5238</v>
      </c>
      <c r="C1109" t="s">
        <v>29</v>
      </c>
      <c r="D1109" t="str">
        <f>HYPERLINK("http://image.bazic.com/55800.jpg","CLICK HERE")</f>
        <v>CLICK HERE</v>
      </c>
      <c r="E1109" s="6">
        <v>5.95</v>
      </c>
      <c r="F1109" s="7">
        <v>1.05</v>
      </c>
      <c r="G1109" s="4">
        <v>48</v>
      </c>
      <c r="I1109">
        <v>15.75</v>
      </c>
      <c r="J1109">
        <v>11</v>
      </c>
      <c r="K1109">
        <v>5.25</v>
      </c>
      <c r="L1109">
        <v>0.52637</v>
      </c>
      <c r="M1109">
        <v>13.74</v>
      </c>
      <c r="S1109">
        <v>10.75</v>
      </c>
      <c r="T1109">
        <v>7.75</v>
      </c>
      <c r="U1109">
        <v>0.125</v>
      </c>
      <c r="V1109">
        <v>6.0299999999999998E-3</v>
      </c>
      <c r="W1109">
        <v>0.28000000000000003</v>
      </c>
      <c r="X1109" s="2" t="s">
        <v>5239</v>
      </c>
      <c r="Z1109" s="3" t="s">
        <v>5240</v>
      </c>
      <c r="AA1109">
        <v>100</v>
      </c>
      <c r="AC1109" t="s">
        <v>31</v>
      </c>
    </row>
    <row r="1110" spans="1:29" x14ac:dyDescent="0.25">
      <c r="A1110" s="1" t="s">
        <v>5241</v>
      </c>
      <c r="B1110" t="s">
        <v>5242</v>
      </c>
      <c r="C1110" t="s">
        <v>4532</v>
      </c>
      <c r="D1110" t="str">
        <f>HYPERLINK("http://image.bazic.com/559.jpg","CLICK HERE")</f>
        <v>CLICK HERE</v>
      </c>
      <c r="E1110" s="6">
        <v>2.99</v>
      </c>
      <c r="F1110" s="7">
        <v>1.05</v>
      </c>
      <c r="G1110" s="4">
        <v>24</v>
      </c>
      <c r="I1110">
        <v>11</v>
      </c>
      <c r="J1110">
        <v>9</v>
      </c>
      <c r="K1110">
        <v>6.5</v>
      </c>
      <c r="L1110">
        <v>0.37240000000000001</v>
      </c>
      <c r="M1110">
        <v>14.12</v>
      </c>
      <c r="S1110">
        <v>8.3070000000000004</v>
      </c>
      <c r="T1110">
        <v>0.39400000000000002</v>
      </c>
      <c r="U1110">
        <v>10.55</v>
      </c>
      <c r="V1110">
        <v>1.9980000000000001E-2</v>
      </c>
      <c r="W1110">
        <v>0.56000000000000005</v>
      </c>
      <c r="X1110" s="2" t="s">
        <v>5243</v>
      </c>
      <c r="Z1110" s="3" t="s">
        <v>5244</v>
      </c>
      <c r="AA1110">
        <v>108</v>
      </c>
      <c r="AB1110" s="1" t="s">
        <v>4766</v>
      </c>
      <c r="AC1110" t="s">
        <v>4493</v>
      </c>
    </row>
    <row r="1111" spans="1:29" x14ac:dyDescent="0.25">
      <c r="A1111" s="1" t="s">
        <v>5245</v>
      </c>
      <c r="B1111" t="s">
        <v>5246</v>
      </c>
      <c r="C1111" t="s">
        <v>4368</v>
      </c>
      <c r="D1111" t="str">
        <f>HYPERLINK("http://image.bazic.com/560.jpg","CLICK HERE")</f>
        <v>CLICK HERE</v>
      </c>
      <c r="E1111" s="6">
        <v>2.99</v>
      </c>
      <c r="F1111" s="7">
        <v>0.99</v>
      </c>
      <c r="G1111" s="4">
        <v>48</v>
      </c>
      <c r="I1111">
        <v>12.25</v>
      </c>
      <c r="J1111">
        <v>9.5</v>
      </c>
      <c r="K1111">
        <v>8.25</v>
      </c>
      <c r="L1111">
        <v>0.55561000000000005</v>
      </c>
      <c r="M1111">
        <v>24.04</v>
      </c>
      <c r="S1111">
        <v>5.7869999999999999</v>
      </c>
      <c r="T1111">
        <v>0.39400000000000002</v>
      </c>
      <c r="U1111">
        <v>8.9760000000000009</v>
      </c>
      <c r="V1111">
        <v>1.184E-2</v>
      </c>
      <c r="W1111">
        <v>0.48</v>
      </c>
      <c r="X1111" s="2" t="s">
        <v>5247</v>
      </c>
      <c r="Z1111" s="3" t="s">
        <v>5248</v>
      </c>
      <c r="AA1111">
        <v>75</v>
      </c>
      <c r="AB1111" s="1" t="s">
        <v>4369</v>
      </c>
      <c r="AC1111" t="s">
        <v>4493</v>
      </c>
    </row>
    <row r="1112" spans="1:29" x14ac:dyDescent="0.25">
      <c r="A1112" s="1" t="s">
        <v>5249</v>
      </c>
      <c r="B1112" t="s">
        <v>5250</v>
      </c>
      <c r="C1112" t="s">
        <v>4919</v>
      </c>
      <c r="D1112" t="str">
        <f>HYPERLINK("http://image.bazic.com/5600.jpg","CLICK HERE")</f>
        <v>CLICK HERE</v>
      </c>
      <c r="E1112" s="6">
        <v>2.99</v>
      </c>
      <c r="F1112" s="7">
        <v>0.89</v>
      </c>
      <c r="G1112" s="4">
        <v>72</v>
      </c>
      <c r="H1112" s="5">
        <v>24</v>
      </c>
      <c r="I1112">
        <v>10.5</v>
      </c>
      <c r="J1112">
        <v>8</v>
      </c>
      <c r="K1112">
        <v>13</v>
      </c>
      <c r="L1112">
        <v>0.63195000000000001</v>
      </c>
      <c r="M1112">
        <v>16.72</v>
      </c>
      <c r="N1112" s="4">
        <v>9.75</v>
      </c>
      <c r="O1112">
        <v>7</v>
      </c>
      <c r="P1112">
        <v>4</v>
      </c>
      <c r="Q1112">
        <v>0.15798999999999999</v>
      </c>
      <c r="R1112" s="5">
        <v>5.3</v>
      </c>
      <c r="S1112">
        <v>3.3125</v>
      </c>
      <c r="T1112">
        <v>0.6875</v>
      </c>
      <c r="U1112">
        <v>5.8125</v>
      </c>
      <c r="V1112">
        <v>7.6600000000000001E-3</v>
      </c>
      <c r="W1112">
        <v>0.2</v>
      </c>
      <c r="X1112" s="2" t="s">
        <v>5251</v>
      </c>
      <c r="Y1112" s="1" t="s">
        <v>5252</v>
      </c>
      <c r="Z1112" s="3" t="s">
        <v>5253</v>
      </c>
      <c r="AA1112">
        <v>80</v>
      </c>
      <c r="AB1112" s="1" t="s">
        <v>4920</v>
      </c>
      <c r="AC1112" t="s">
        <v>38</v>
      </c>
    </row>
    <row r="1113" spans="1:29" x14ac:dyDescent="0.25">
      <c r="A1113" s="1" t="s">
        <v>5254</v>
      </c>
      <c r="B1113" t="s">
        <v>5255</v>
      </c>
      <c r="C1113" t="s">
        <v>4919</v>
      </c>
      <c r="D1113" t="str">
        <f>HYPERLINK("http://image.bazic.com/5601.jpg","CLICK HERE")</f>
        <v>CLICK HERE</v>
      </c>
      <c r="E1113" s="6">
        <v>2.99</v>
      </c>
      <c r="F1113" s="7">
        <v>0.89</v>
      </c>
      <c r="G1113" s="4">
        <v>72</v>
      </c>
      <c r="H1113" s="5">
        <v>24</v>
      </c>
      <c r="I1113">
        <v>10.75</v>
      </c>
      <c r="J1113">
        <v>7.75</v>
      </c>
      <c r="K1113">
        <v>13</v>
      </c>
      <c r="L1113">
        <v>0.62677000000000005</v>
      </c>
      <c r="M1113">
        <v>16.760000000000002</v>
      </c>
      <c r="N1113" s="4">
        <v>9.75</v>
      </c>
      <c r="O1113">
        <v>7.25</v>
      </c>
      <c r="P1113">
        <v>4</v>
      </c>
      <c r="Q1113">
        <v>0.16363</v>
      </c>
      <c r="R1113" s="5">
        <v>5.3</v>
      </c>
      <c r="S1113">
        <v>3.3125</v>
      </c>
      <c r="T1113">
        <v>0.6875</v>
      </c>
      <c r="U1113">
        <v>5.8125</v>
      </c>
      <c r="V1113">
        <v>7.6600000000000001E-3</v>
      </c>
      <c r="W1113">
        <v>0.2</v>
      </c>
      <c r="X1113" s="2" t="s">
        <v>5256</v>
      </c>
      <c r="Y1113" s="1" t="s">
        <v>5257</v>
      </c>
      <c r="Z1113" s="3" t="s">
        <v>5258</v>
      </c>
      <c r="AA1113">
        <v>80</v>
      </c>
      <c r="AB1113" s="1" t="s">
        <v>4920</v>
      </c>
      <c r="AC1113" t="s">
        <v>38</v>
      </c>
    </row>
    <row r="1114" spans="1:29" x14ac:dyDescent="0.25">
      <c r="A1114" s="1" t="s">
        <v>5259</v>
      </c>
      <c r="B1114" t="s">
        <v>5260</v>
      </c>
      <c r="C1114" t="s">
        <v>4919</v>
      </c>
      <c r="D1114" t="str">
        <f>HYPERLINK("http://image.bazic.com/5602.jpg","CLICK HERE")</f>
        <v>CLICK HERE</v>
      </c>
      <c r="E1114" s="6">
        <v>2.99</v>
      </c>
      <c r="F1114" s="7">
        <v>0.89</v>
      </c>
      <c r="G1114" s="4">
        <v>72</v>
      </c>
      <c r="H1114" s="5">
        <v>24</v>
      </c>
      <c r="I1114">
        <v>10.5</v>
      </c>
      <c r="J1114">
        <v>7.75</v>
      </c>
      <c r="K1114">
        <v>13</v>
      </c>
      <c r="L1114">
        <v>0.61219999999999997</v>
      </c>
      <c r="M1114">
        <v>16.739999999999998</v>
      </c>
      <c r="N1114" s="4">
        <v>9.75</v>
      </c>
      <c r="O1114">
        <v>7.25</v>
      </c>
      <c r="P1114">
        <v>4</v>
      </c>
      <c r="Q1114">
        <v>0.16363</v>
      </c>
      <c r="R1114" s="5">
        <v>5.32</v>
      </c>
      <c r="S1114">
        <v>3.3125</v>
      </c>
      <c r="T1114">
        <v>0.6875</v>
      </c>
      <c r="U1114">
        <v>5.8125</v>
      </c>
      <c r="V1114">
        <v>7.6600000000000001E-3</v>
      </c>
      <c r="W1114">
        <v>0.2</v>
      </c>
      <c r="X1114" s="2" t="s">
        <v>5261</v>
      </c>
      <c r="Y1114" s="1" t="s">
        <v>5262</v>
      </c>
      <c r="Z1114" s="3" t="s">
        <v>5263</v>
      </c>
      <c r="AA1114">
        <v>80</v>
      </c>
      <c r="AB1114" s="1" t="s">
        <v>4920</v>
      </c>
      <c r="AC1114" t="s">
        <v>38</v>
      </c>
    </row>
    <row r="1115" spans="1:29" x14ac:dyDescent="0.25">
      <c r="A1115" s="1" t="s">
        <v>5264</v>
      </c>
      <c r="B1115" t="s">
        <v>5265</v>
      </c>
      <c r="C1115" t="s">
        <v>4532</v>
      </c>
      <c r="D1115" t="str">
        <f>HYPERLINK("http://image.bazic.com/561.jpg","CLICK HERE")</f>
        <v>CLICK HERE</v>
      </c>
      <c r="E1115" s="6">
        <v>4.99</v>
      </c>
      <c r="F1115" s="7">
        <v>1.95</v>
      </c>
      <c r="G1115" s="4">
        <v>24</v>
      </c>
      <c r="I1115">
        <v>17.75</v>
      </c>
      <c r="J1115">
        <v>11</v>
      </c>
      <c r="K1115">
        <v>5.5</v>
      </c>
      <c r="L1115">
        <v>0.62146000000000001</v>
      </c>
      <c r="M1115">
        <v>23.54</v>
      </c>
      <c r="S1115">
        <v>8.2680000000000007</v>
      </c>
      <c r="T1115">
        <v>0.59099999999999997</v>
      </c>
      <c r="U1115">
        <v>10.5</v>
      </c>
      <c r="V1115">
        <v>2.9690000000000001E-2</v>
      </c>
      <c r="W1115">
        <v>0.94</v>
      </c>
      <c r="X1115" s="2" t="s">
        <v>5266</v>
      </c>
      <c r="Z1115" s="3" t="s">
        <v>5267</v>
      </c>
      <c r="AA1115">
        <v>63</v>
      </c>
      <c r="AB1115" s="1" t="s">
        <v>4766</v>
      </c>
      <c r="AC1115" t="s">
        <v>4493</v>
      </c>
    </row>
    <row r="1116" spans="1:29" x14ac:dyDescent="0.25">
      <c r="A1116" s="1" t="s">
        <v>5268</v>
      </c>
      <c r="B1116" t="s">
        <v>5269</v>
      </c>
      <c r="C1116" t="s">
        <v>4532</v>
      </c>
      <c r="D1116" t="str">
        <f>HYPERLINK("http://image.bazic.com/562.jpg","CLICK HERE")</f>
        <v>CLICK HERE</v>
      </c>
      <c r="E1116" s="6">
        <v>4.99</v>
      </c>
      <c r="F1116" s="7">
        <v>1.95</v>
      </c>
      <c r="G1116" s="4">
        <v>24</v>
      </c>
      <c r="I1116">
        <v>17.75</v>
      </c>
      <c r="J1116">
        <v>11</v>
      </c>
      <c r="K1116">
        <v>5.25</v>
      </c>
      <c r="L1116">
        <v>0.59321000000000002</v>
      </c>
      <c r="M1116">
        <v>23</v>
      </c>
      <c r="S1116">
        <v>8.2680000000000007</v>
      </c>
      <c r="T1116">
        <v>0.59099999999999997</v>
      </c>
      <c r="U1116">
        <v>10.5</v>
      </c>
      <c r="V1116">
        <v>2.9690000000000001E-2</v>
      </c>
      <c r="W1116">
        <v>0.94</v>
      </c>
      <c r="X1116" s="2" t="s">
        <v>5270</v>
      </c>
      <c r="Z1116" s="3" t="s">
        <v>5271</v>
      </c>
      <c r="AA1116">
        <v>63</v>
      </c>
      <c r="AB1116" s="1" t="s">
        <v>4766</v>
      </c>
      <c r="AC1116" t="s">
        <v>4493</v>
      </c>
    </row>
    <row r="1117" spans="1:29" x14ac:dyDescent="0.25">
      <c r="A1117" s="1" t="s">
        <v>5272</v>
      </c>
      <c r="B1117" t="s">
        <v>5273</v>
      </c>
      <c r="C1117" t="s">
        <v>4532</v>
      </c>
      <c r="D1117" t="str">
        <f>HYPERLINK("http://image.bazic.com/563.jpg","CLICK HERE")</f>
        <v>CLICK HERE</v>
      </c>
      <c r="E1117" s="6">
        <v>3.99</v>
      </c>
      <c r="F1117" s="7">
        <v>1.5</v>
      </c>
      <c r="G1117" s="4">
        <v>24</v>
      </c>
      <c r="I1117">
        <v>13.5</v>
      </c>
      <c r="J1117">
        <v>10.25</v>
      </c>
      <c r="K1117">
        <v>5.5</v>
      </c>
      <c r="L1117">
        <v>0.44042999999999999</v>
      </c>
      <c r="M1117">
        <v>15.2</v>
      </c>
      <c r="S1117">
        <v>6.1020000000000003</v>
      </c>
      <c r="T1117">
        <v>0.59099999999999997</v>
      </c>
      <c r="U1117">
        <v>9.6460000000000008</v>
      </c>
      <c r="V1117">
        <v>2.0129999999999999E-2</v>
      </c>
      <c r="W1117">
        <v>0.62</v>
      </c>
      <c r="X1117" s="2" t="s">
        <v>5274</v>
      </c>
      <c r="Z1117" s="3" t="s">
        <v>5275</v>
      </c>
      <c r="AA1117">
        <v>98</v>
      </c>
      <c r="AB1117" s="1" t="s">
        <v>4585</v>
      </c>
      <c r="AC1117" t="s">
        <v>4493</v>
      </c>
    </row>
    <row r="1118" spans="1:29" x14ac:dyDescent="0.25">
      <c r="A1118" s="1" t="s">
        <v>5276</v>
      </c>
      <c r="B1118" t="s">
        <v>5277</v>
      </c>
      <c r="C1118" t="s">
        <v>4532</v>
      </c>
      <c r="D1118" t="str">
        <f>HYPERLINK("http://image.bazic.com/564.jpg","CLICK HERE")</f>
        <v>CLICK HERE</v>
      </c>
      <c r="E1118" s="6">
        <v>3.99</v>
      </c>
      <c r="F1118" s="7">
        <v>1.5</v>
      </c>
      <c r="G1118" s="4">
        <v>24</v>
      </c>
      <c r="I1118">
        <v>13.5</v>
      </c>
      <c r="J1118">
        <v>10.25</v>
      </c>
      <c r="K1118">
        <v>5.5</v>
      </c>
      <c r="L1118">
        <v>0.44042999999999999</v>
      </c>
      <c r="M1118">
        <v>15.3</v>
      </c>
      <c r="S1118">
        <v>6.1020000000000003</v>
      </c>
      <c r="T1118">
        <v>0.59099999999999997</v>
      </c>
      <c r="U1118">
        <v>9.6460000000000008</v>
      </c>
      <c r="V1118">
        <v>2.0129999999999999E-2</v>
      </c>
      <c r="W1118">
        <v>0.6</v>
      </c>
      <c r="X1118" s="2" t="s">
        <v>5278</v>
      </c>
      <c r="Z1118" s="3" t="s">
        <v>5279</v>
      </c>
      <c r="AA1118">
        <v>98</v>
      </c>
      <c r="AB1118" s="1" t="s">
        <v>4585</v>
      </c>
      <c r="AC1118" t="s">
        <v>4493</v>
      </c>
    </row>
    <row r="1119" spans="1:29" x14ac:dyDescent="0.25">
      <c r="A1119" s="1" t="s">
        <v>5280</v>
      </c>
      <c r="B1119" t="s">
        <v>5281</v>
      </c>
      <c r="C1119" t="s">
        <v>4532</v>
      </c>
      <c r="D1119" t="str">
        <f>HYPERLINK("http://image.bazic.com/565.jpg","CLICK HERE")</f>
        <v>CLICK HERE</v>
      </c>
      <c r="E1119" s="6">
        <v>2.99</v>
      </c>
      <c r="F1119" s="7">
        <v>1.2</v>
      </c>
      <c r="G1119" s="4">
        <v>36</v>
      </c>
      <c r="I1119">
        <v>16.5</v>
      </c>
      <c r="J1119">
        <v>11.25</v>
      </c>
      <c r="K1119">
        <v>5.75</v>
      </c>
      <c r="L1119">
        <v>0.61768000000000001</v>
      </c>
      <c r="M1119">
        <v>24.98</v>
      </c>
      <c r="S1119">
        <v>8</v>
      </c>
      <c r="T1119">
        <v>0.315</v>
      </c>
      <c r="U1119">
        <v>10.5</v>
      </c>
      <c r="V1119">
        <v>1.5310000000000001E-2</v>
      </c>
      <c r="W1119">
        <v>0.66</v>
      </c>
      <c r="X1119" s="2" t="s">
        <v>5283</v>
      </c>
      <c r="Z1119" s="3" t="s">
        <v>5284</v>
      </c>
      <c r="AA1119">
        <v>63</v>
      </c>
      <c r="AB1119" s="1" t="s">
        <v>5282</v>
      </c>
      <c r="AC1119" t="s">
        <v>4493</v>
      </c>
    </row>
    <row r="1120" spans="1:29" x14ac:dyDescent="0.25">
      <c r="A1120" s="1" t="s">
        <v>5285</v>
      </c>
      <c r="B1120" t="s">
        <v>5286</v>
      </c>
      <c r="C1120" t="s">
        <v>4532</v>
      </c>
      <c r="D1120" t="str">
        <f>HYPERLINK("http://image.bazic.com/566.jpg","CLICK HERE")</f>
        <v>CLICK HERE</v>
      </c>
      <c r="E1120" s="6">
        <v>2.99</v>
      </c>
      <c r="F1120" s="7">
        <v>1.2</v>
      </c>
      <c r="G1120" s="4">
        <v>36</v>
      </c>
      <c r="I1120">
        <v>16.5</v>
      </c>
      <c r="J1120">
        <v>11</v>
      </c>
      <c r="K1120">
        <v>5.75</v>
      </c>
      <c r="L1120">
        <v>0.60394999999999999</v>
      </c>
      <c r="M1120">
        <v>25.78</v>
      </c>
      <c r="S1120">
        <v>7.992</v>
      </c>
      <c r="T1120">
        <v>0.315</v>
      </c>
      <c r="U1120">
        <v>10.551</v>
      </c>
      <c r="V1120">
        <v>1.537E-2</v>
      </c>
      <c r="W1120">
        <v>0.7</v>
      </c>
      <c r="X1120" s="2" t="s">
        <v>5287</v>
      </c>
      <c r="Z1120" s="3" t="s">
        <v>5288</v>
      </c>
      <c r="AA1120">
        <v>63</v>
      </c>
      <c r="AB1120" s="1" t="s">
        <v>5282</v>
      </c>
      <c r="AC1120" t="s">
        <v>4493</v>
      </c>
    </row>
    <row r="1121" spans="1:29" x14ac:dyDescent="0.25">
      <c r="A1121" s="1" t="s">
        <v>5289</v>
      </c>
      <c r="B1121" t="s">
        <v>5290</v>
      </c>
      <c r="C1121" t="s">
        <v>4532</v>
      </c>
      <c r="D1121" t="str">
        <f>HYPERLINK("http://image.bazic.com/567.jpg","CLICK HERE")</f>
        <v>CLICK HERE</v>
      </c>
      <c r="E1121" s="6">
        <v>4.99</v>
      </c>
      <c r="F1121" s="7">
        <v>1.95</v>
      </c>
      <c r="G1121" s="4">
        <v>24</v>
      </c>
      <c r="I1121">
        <v>16.5</v>
      </c>
      <c r="J1121">
        <v>11.25</v>
      </c>
      <c r="K1121">
        <v>5.75</v>
      </c>
      <c r="L1121">
        <v>0.61768000000000001</v>
      </c>
      <c r="M1121">
        <v>24.82</v>
      </c>
      <c r="S1121">
        <v>8</v>
      </c>
      <c r="T1121">
        <v>0.433</v>
      </c>
      <c r="U1121">
        <v>10.5</v>
      </c>
      <c r="V1121">
        <v>2.1049999999999999E-2</v>
      </c>
      <c r="W1121">
        <v>1</v>
      </c>
      <c r="X1121" s="2" t="s">
        <v>5291</v>
      </c>
      <c r="Z1121" s="3" t="s">
        <v>5292</v>
      </c>
      <c r="AA1121">
        <v>63</v>
      </c>
      <c r="AB1121" s="1" t="s">
        <v>5282</v>
      </c>
      <c r="AC1121" t="s">
        <v>4493</v>
      </c>
    </row>
    <row r="1122" spans="1:29" x14ac:dyDescent="0.25">
      <c r="A1122" s="1" t="s">
        <v>5293</v>
      </c>
      <c r="B1122" t="s">
        <v>5294</v>
      </c>
      <c r="C1122" t="s">
        <v>4532</v>
      </c>
      <c r="D1122" t="str">
        <f>HYPERLINK("http://image.bazic.com/568.jpg","CLICK HERE")</f>
        <v>CLICK HERE</v>
      </c>
      <c r="E1122" s="6">
        <v>4.99</v>
      </c>
      <c r="F1122" s="7">
        <v>1.95</v>
      </c>
      <c r="G1122" s="4">
        <v>24</v>
      </c>
      <c r="I1122">
        <v>16.5</v>
      </c>
      <c r="J1122">
        <v>11</v>
      </c>
      <c r="K1122">
        <v>5.5</v>
      </c>
      <c r="L1122">
        <v>0.57769000000000004</v>
      </c>
      <c r="M1122">
        <v>25.08</v>
      </c>
      <c r="S1122">
        <v>8</v>
      </c>
      <c r="T1122">
        <v>0.433</v>
      </c>
      <c r="U1122">
        <v>10.5</v>
      </c>
      <c r="V1122">
        <v>2.1049999999999999E-2</v>
      </c>
      <c r="W1122">
        <v>1</v>
      </c>
      <c r="X1122" s="2" t="s">
        <v>5295</v>
      </c>
      <c r="Z1122" s="3" t="s">
        <v>5296</v>
      </c>
      <c r="AA1122">
        <v>63</v>
      </c>
      <c r="AB1122" s="1" t="s">
        <v>5282</v>
      </c>
      <c r="AC1122" t="s">
        <v>4493</v>
      </c>
    </row>
    <row r="1123" spans="1:29" x14ac:dyDescent="0.25">
      <c r="A1123" s="1" t="s">
        <v>5297</v>
      </c>
      <c r="B1123" t="s">
        <v>5298</v>
      </c>
      <c r="C1123" t="s">
        <v>4532</v>
      </c>
      <c r="D1123" t="str">
        <f>HYPERLINK("http://image.bazic.com/569.jpg","CLICK HERE")</f>
        <v>CLICK HERE</v>
      </c>
      <c r="E1123" s="6">
        <v>3.99</v>
      </c>
      <c r="F1123" s="7">
        <v>1.5</v>
      </c>
      <c r="G1123" s="4">
        <v>36</v>
      </c>
      <c r="I1123">
        <v>16.5</v>
      </c>
      <c r="J1123">
        <v>11.5</v>
      </c>
      <c r="K1123">
        <v>6</v>
      </c>
      <c r="L1123">
        <v>0.65885000000000005</v>
      </c>
      <c r="M1123">
        <v>24.94</v>
      </c>
      <c r="S1123">
        <v>8</v>
      </c>
      <c r="T1123">
        <v>0.433</v>
      </c>
      <c r="U1123">
        <v>10.5</v>
      </c>
      <c r="V1123">
        <v>2.1049999999999999E-2</v>
      </c>
      <c r="W1123">
        <v>0.63</v>
      </c>
      <c r="X1123" s="2" t="s">
        <v>5299</v>
      </c>
      <c r="Z1123" s="3" t="s">
        <v>5300</v>
      </c>
      <c r="AA1123">
        <v>63</v>
      </c>
      <c r="AB1123" s="1" t="s">
        <v>4717</v>
      </c>
      <c r="AC1123" t="s">
        <v>4493</v>
      </c>
    </row>
    <row r="1124" spans="1:29" x14ac:dyDescent="0.25">
      <c r="A1124" s="1" t="s">
        <v>5301</v>
      </c>
      <c r="B1124" t="s">
        <v>5302</v>
      </c>
      <c r="C1124" t="s">
        <v>4716</v>
      </c>
      <c r="D1124" t="str">
        <f>HYPERLINK("http://image.bazic.com/570.jpg","CLICK HERE")</f>
        <v>CLICK HERE</v>
      </c>
      <c r="E1124" s="6">
        <v>2.99</v>
      </c>
      <c r="F1124" s="7">
        <v>1.2</v>
      </c>
      <c r="G1124" s="4">
        <v>24</v>
      </c>
      <c r="I1124">
        <v>10</v>
      </c>
      <c r="J1124">
        <v>6.25</v>
      </c>
      <c r="K1124">
        <v>6</v>
      </c>
      <c r="L1124">
        <v>0.21701000000000001</v>
      </c>
      <c r="M1124">
        <v>6.24</v>
      </c>
      <c r="S1124">
        <v>5.3940000000000001</v>
      </c>
      <c r="T1124">
        <v>0.86599999999999999</v>
      </c>
      <c r="U1124">
        <v>4.2130000000000001</v>
      </c>
      <c r="V1124">
        <v>1.1390000000000001E-2</v>
      </c>
      <c r="W1124">
        <v>0.24</v>
      </c>
      <c r="X1124" s="2" t="s">
        <v>5303</v>
      </c>
      <c r="Z1124" s="3" t="s">
        <v>5304</v>
      </c>
      <c r="AA1124">
        <v>270</v>
      </c>
      <c r="AB1124" s="1" t="s">
        <v>4717</v>
      </c>
      <c r="AC1124" t="s">
        <v>38</v>
      </c>
    </row>
    <row r="1125" spans="1:29" x14ac:dyDescent="0.25">
      <c r="A1125" s="1" t="s">
        <v>5305</v>
      </c>
      <c r="B1125" t="s">
        <v>5306</v>
      </c>
      <c r="C1125" t="s">
        <v>4368</v>
      </c>
      <c r="D1125" t="str">
        <f>HYPERLINK("http://image.bazic.com/571.jpg","CLICK HERE")</f>
        <v>CLICK HERE</v>
      </c>
      <c r="E1125" s="6">
        <v>2.99</v>
      </c>
      <c r="F1125" s="7">
        <v>1.05</v>
      </c>
      <c r="G1125" s="4">
        <v>48</v>
      </c>
      <c r="I1125">
        <v>12.25</v>
      </c>
      <c r="J1125">
        <v>10</v>
      </c>
      <c r="K1125">
        <v>7</v>
      </c>
      <c r="L1125">
        <v>0.49624000000000001</v>
      </c>
      <c r="M1125">
        <v>19</v>
      </c>
      <c r="S1125">
        <v>6.10236</v>
      </c>
      <c r="T1125">
        <v>0.49199999999999999</v>
      </c>
      <c r="U1125">
        <v>9.4488199999999996</v>
      </c>
      <c r="V1125">
        <v>1.6420000000000001E-2</v>
      </c>
      <c r="W1125">
        <v>0.38100000000000001</v>
      </c>
      <c r="X1125" s="2" t="s">
        <v>5307</v>
      </c>
      <c r="Z1125" s="3" t="s">
        <v>5308</v>
      </c>
      <c r="AA1125">
        <v>72</v>
      </c>
      <c r="AB1125" s="1" t="s">
        <v>4717</v>
      </c>
      <c r="AC1125" t="s">
        <v>847</v>
      </c>
    </row>
    <row r="1126" spans="1:29" x14ac:dyDescent="0.25">
      <c r="A1126" s="1" t="s">
        <v>5309</v>
      </c>
      <c r="B1126" t="s">
        <v>5310</v>
      </c>
      <c r="C1126" t="s">
        <v>4716</v>
      </c>
      <c r="D1126" t="str">
        <f>HYPERLINK("http://image.bazic.com/576.jpg","CLICK HERE")</f>
        <v>CLICK HERE</v>
      </c>
      <c r="E1126" s="6">
        <v>2.99</v>
      </c>
      <c r="F1126" s="7">
        <v>1.2</v>
      </c>
      <c r="G1126" s="4">
        <v>24</v>
      </c>
      <c r="I1126">
        <v>11</v>
      </c>
      <c r="J1126">
        <v>11</v>
      </c>
      <c r="K1126">
        <v>4.75</v>
      </c>
      <c r="L1126">
        <v>0.33261000000000002</v>
      </c>
      <c r="M1126">
        <v>9.66</v>
      </c>
      <c r="S1126">
        <v>5</v>
      </c>
      <c r="T1126">
        <v>3</v>
      </c>
      <c r="U1126">
        <v>1</v>
      </c>
      <c r="V1126">
        <v>8.6800000000000002E-3</v>
      </c>
      <c r="W1126">
        <v>0.37</v>
      </c>
      <c r="X1126" s="2" t="s">
        <v>5311</v>
      </c>
      <c r="Z1126" s="3" t="s">
        <v>5312</v>
      </c>
      <c r="AA1126">
        <v>120</v>
      </c>
      <c r="AB1126" s="1" t="s">
        <v>4717</v>
      </c>
      <c r="AC1126" t="s">
        <v>847</v>
      </c>
    </row>
    <row r="1127" spans="1:29" x14ac:dyDescent="0.25">
      <c r="A1127" s="1" t="s">
        <v>5313</v>
      </c>
      <c r="B1127" t="s">
        <v>5314</v>
      </c>
      <c r="C1127" t="s">
        <v>4368</v>
      </c>
      <c r="D1127" t="str">
        <f>HYPERLINK("http://image.bazic.com/577.jpg","CLICK HERE")</f>
        <v>CLICK HERE</v>
      </c>
      <c r="E1127" s="6">
        <v>2.99</v>
      </c>
      <c r="F1127" s="7">
        <v>1.05</v>
      </c>
      <c r="G1127" s="4">
        <v>48</v>
      </c>
      <c r="I1127">
        <v>12.5</v>
      </c>
      <c r="J1127">
        <v>10</v>
      </c>
      <c r="K1127">
        <v>7.25</v>
      </c>
      <c r="L1127">
        <v>0.52444999999999997</v>
      </c>
      <c r="M1127">
        <v>20.440000000000001</v>
      </c>
      <c r="S1127">
        <v>6</v>
      </c>
      <c r="T1127">
        <v>0.5</v>
      </c>
      <c r="U1127">
        <v>9.25</v>
      </c>
      <c r="V1127">
        <v>1.6060000000000001E-2</v>
      </c>
      <c r="W1127">
        <v>0.42</v>
      </c>
      <c r="X1127" s="2" t="s">
        <v>5315</v>
      </c>
      <c r="Z1127" s="3" t="s">
        <v>5316</v>
      </c>
      <c r="AA1127">
        <v>90</v>
      </c>
      <c r="AB1127" s="1" t="s">
        <v>4766</v>
      </c>
      <c r="AC1127" t="s">
        <v>4493</v>
      </c>
    </row>
    <row r="1128" spans="1:29" x14ac:dyDescent="0.25">
      <c r="A1128" s="1" t="s">
        <v>5317</v>
      </c>
      <c r="B1128" t="s">
        <v>5318</v>
      </c>
      <c r="C1128" t="s">
        <v>4532</v>
      </c>
      <c r="D1128" t="str">
        <f>HYPERLINK("http://image.bazic.com/578.jpg","CLICK HERE")</f>
        <v>CLICK HERE</v>
      </c>
      <c r="E1128" s="6">
        <v>3.99</v>
      </c>
      <c r="F1128" s="7">
        <v>1.5</v>
      </c>
      <c r="G1128" s="4">
        <v>24</v>
      </c>
      <c r="I1128">
        <v>11.25</v>
      </c>
      <c r="J1128">
        <v>9</v>
      </c>
      <c r="K1128">
        <v>6.5</v>
      </c>
      <c r="L1128">
        <v>0.38085999999999998</v>
      </c>
      <c r="M1128">
        <v>16.62</v>
      </c>
      <c r="S1128">
        <v>8.5</v>
      </c>
      <c r="T1128">
        <v>0.315</v>
      </c>
      <c r="U1128">
        <v>11</v>
      </c>
      <c r="V1128">
        <v>1.7049999999999999E-2</v>
      </c>
      <c r="W1128">
        <v>0.68</v>
      </c>
      <c r="X1128" s="2" t="s">
        <v>5319</v>
      </c>
      <c r="Z1128" s="3" t="s">
        <v>5320</v>
      </c>
      <c r="AA1128">
        <v>108</v>
      </c>
      <c r="AB1128" s="1" t="s">
        <v>4766</v>
      </c>
      <c r="AC1128" t="s">
        <v>4493</v>
      </c>
    </row>
    <row r="1129" spans="1:29" x14ac:dyDescent="0.25">
      <c r="A1129" s="1" t="s">
        <v>5321</v>
      </c>
      <c r="B1129" t="s">
        <v>5322</v>
      </c>
      <c r="C1129" t="s">
        <v>4532</v>
      </c>
      <c r="D1129" t="str">
        <f>HYPERLINK("http://image.bazic.com/579.jpg","CLICK HERE")</f>
        <v>CLICK HERE</v>
      </c>
      <c r="E1129" s="6">
        <v>5.99</v>
      </c>
      <c r="F1129" s="7">
        <v>2.5499999999999998</v>
      </c>
      <c r="G1129" s="4">
        <v>24</v>
      </c>
      <c r="I1129">
        <v>18</v>
      </c>
      <c r="J1129">
        <v>11</v>
      </c>
      <c r="K1129">
        <v>6.5</v>
      </c>
      <c r="L1129">
        <v>0.74478999999999995</v>
      </c>
      <c r="M1129">
        <v>29.4</v>
      </c>
      <c r="S1129">
        <v>8.3859999999999992</v>
      </c>
      <c r="T1129">
        <v>0.66900000000000004</v>
      </c>
      <c r="U1129">
        <v>10.59</v>
      </c>
      <c r="V1129">
        <v>3.4380000000000001E-2</v>
      </c>
      <c r="W1129">
        <v>1.1875</v>
      </c>
      <c r="X1129" s="2" t="s">
        <v>5323</v>
      </c>
      <c r="Z1129" s="3" t="s">
        <v>5324</v>
      </c>
      <c r="AA1129">
        <v>63</v>
      </c>
      <c r="AB1129" s="1" t="s">
        <v>4766</v>
      </c>
      <c r="AC1129" t="s">
        <v>4493</v>
      </c>
    </row>
    <row r="1130" spans="1:29" x14ac:dyDescent="0.25">
      <c r="A1130" s="1" t="s">
        <v>5325</v>
      </c>
      <c r="B1130" t="s">
        <v>5326</v>
      </c>
      <c r="C1130" t="s">
        <v>4532</v>
      </c>
      <c r="D1130" t="str">
        <f>HYPERLINK("http://image.bazic.com/580.jpg","CLICK HERE")</f>
        <v>CLICK HERE</v>
      </c>
      <c r="E1130" s="6">
        <v>5.99</v>
      </c>
      <c r="F1130" s="7">
        <v>2.5499999999999998</v>
      </c>
      <c r="G1130" s="4">
        <v>24</v>
      </c>
      <c r="I1130">
        <v>18</v>
      </c>
      <c r="J1130">
        <v>11.25</v>
      </c>
      <c r="K1130">
        <v>6.25</v>
      </c>
      <c r="L1130">
        <v>0.73241999999999996</v>
      </c>
      <c r="M1130">
        <v>29.18</v>
      </c>
      <c r="S1130">
        <v>8.3859999999999992</v>
      </c>
      <c r="T1130">
        <v>0.66900000000000004</v>
      </c>
      <c r="U1130">
        <v>10.571</v>
      </c>
      <c r="V1130">
        <v>3.4320000000000003E-2</v>
      </c>
      <c r="W1130">
        <v>1.18</v>
      </c>
      <c r="X1130" s="2" t="s">
        <v>5327</v>
      </c>
      <c r="Z1130" s="3" t="s">
        <v>5328</v>
      </c>
      <c r="AA1130">
        <v>63</v>
      </c>
      <c r="AB1130" s="1" t="s">
        <v>4766</v>
      </c>
      <c r="AC1130" t="s">
        <v>4493</v>
      </c>
    </row>
    <row r="1131" spans="1:29" x14ac:dyDescent="0.25">
      <c r="A1131" s="1" t="s">
        <v>5329</v>
      </c>
      <c r="B1131" t="s">
        <v>5330</v>
      </c>
      <c r="C1131" t="s">
        <v>4532</v>
      </c>
      <c r="D1131" t="str">
        <f>HYPERLINK("http://image.bazic.com/581.jpg","CLICK HERE")</f>
        <v>CLICK HERE</v>
      </c>
      <c r="E1131" s="6">
        <v>2.99</v>
      </c>
      <c r="F1131" s="7">
        <v>1.2</v>
      </c>
      <c r="G1131" s="4">
        <v>24</v>
      </c>
      <c r="I1131">
        <v>10.75</v>
      </c>
      <c r="J1131">
        <v>8.5</v>
      </c>
      <c r="K1131">
        <v>7</v>
      </c>
      <c r="L1131">
        <v>0.37014999999999998</v>
      </c>
      <c r="M1131">
        <v>16.239999999999998</v>
      </c>
      <c r="S1131">
        <v>8.5</v>
      </c>
      <c r="T1131">
        <v>0.27600000000000002</v>
      </c>
      <c r="U1131">
        <v>10.5</v>
      </c>
      <c r="V1131">
        <v>1.426E-2</v>
      </c>
      <c r="W1131">
        <v>0.64</v>
      </c>
      <c r="X1131" s="2" t="s">
        <v>5331</v>
      </c>
      <c r="Z1131" s="3" t="s">
        <v>5332</v>
      </c>
      <c r="AA1131">
        <v>114</v>
      </c>
      <c r="AB1131" s="1" t="s">
        <v>4766</v>
      </c>
      <c r="AC1131" t="s">
        <v>4493</v>
      </c>
    </row>
    <row r="1132" spans="1:29" x14ac:dyDescent="0.25">
      <c r="A1132" s="1" t="s">
        <v>5333</v>
      </c>
      <c r="B1132" t="s">
        <v>5334</v>
      </c>
      <c r="C1132" t="s">
        <v>4532</v>
      </c>
      <c r="D1132" t="str">
        <f>HYPERLINK("http://image.bazic.com/582.jpg","CLICK HERE")</f>
        <v>CLICK HERE</v>
      </c>
      <c r="E1132" s="6">
        <v>2.99</v>
      </c>
      <c r="F1132" s="7">
        <v>1.2</v>
      </c>
      <c r="G1132" s="4">
        <v>24</v>
      </c>
      <c r="I1132">
        <v>10.75</v>
      </c>
      <c r="J1132">
        <v>8.5</v>
      </c>
      <c r="K1132">
        <v>7.25</v>
      </c>
      <c r="L1132">
        <v>0.38336999999999999</v>
      </c>
      <c r="M1132">
        <v>15.82</v>
      </c>
      <c r="S1132">
        <v>8.5</v>
      </c>
      <c r="T1132">
        <v>0.27600000000000002</v>
      </c>
      <c r="U1132">
        <v>10.5</v>
      </c>
      <c r="V1132">
        <v>1.426E-2</v>
      </c>
      <c r="W1132">
        <v>0.64</v>
      </c>
      <c r="X1132" s="2" t="s">
        <v>5335</v>
      </c>
      <c r="Z1132" s="3" t="s">
        <v>5336</v>
      </c>
      <c r="AA1132">
        <v>114</v>
      </c>
      <c r="AB1132" s="1" t="s">
        <v>4766</v>
      </c>
      <c r="AC1132" t="s">
        <v>4493</v>
      </c>
    </row>
    <row r="1133" spans="1:29" x14ac:dyDescent="0.25">
      <c r="A1133" s="1" t="s">
        <v>5337</v>
      </c>
      <c r="B1133" t="s">
        <v>5338</v>
      </c>
      <c r="C1133" t="s">
        <v>4362</v>
      </c>
      <c r="D1133" t="str">
        <f>HYPERLINK("http://image.bazic.com/583.jpg","CLICK HERE")</f>
        <v>CLICK HERE</v>
      </c>
      <c r="E1133" s="6">
        <v>5.99</v>
      </c>
      <c r="F1133" s="7">
        <v>2.85</v>
      </c>
      <c r="G1133" s="4">
        <v>24</v>
      </c>
      <c r="I1133">
        <v>18.5</v>
      </c>
      <c r="J1133">
        <v>12.5</v>
      </c>
      <c r="K1133">
        <v>7.75</v>
      </c>
      <c r="L1133">
        <v>1.03715</v>
      </c>
      <c r="M1133">
        <v>26.86</v>
      </c>
      <c r="S1133">
        <v>9</v>
      </c>
      <c r="T1133">
        <v>0.5</v>
      </c>
      <c r="U1133">
        <v>12</v>
      </c>
      <c r="V1133">
        <v>3.125E-2</v>
      </c>
      <c r="W1133">
        <v>1.06</v>
      </c>
      <c r="X1133" s="2" t="s">
        <v>5339</v>
      </c>
      <c r="Z1133" s="3" t="s">
        <v>5340</v>
      </c>
      <c r="AA1133">
        <v>49</v>
      </c>
      <c r="AB1133" s="1" t="s">
        <v>4571</v>
      </c>
      <c r="AC1133" t="s">
        <v>847</v>
      </c>
    </row>
    <row r="1134" spans="1:29" x14ac:dyDescent="0.25">
      <c r="A1134" s="1" t="s">
        <v>5341</v>
      </c>
      <c r="B1134" t="s">
        <v>5342</v>
      </c>
      <c r="C1134" t="s">
        <v>5343</v>
      </c>
      <c r="D1134" t="str">
        <f>HYPERLINK("http://image.bazic.com/588.jpg","CLICK HERE")</f>
        <v>CLICK HERE</v>
      </c>
      <c r="E1134" s="6">
        <v>5.99</v>
      </c>
      <c r="F1134" s="7">
        <v>2.85</v>
      </c>
      <c r="G1134" s="4">
        <v>24</v>
      </c>
      <c r="I1134">
        <v>22.5</v>
      </c>
      <c r="J1134">
        <v>18</v>
      </c>
      <c r="K1134">
        <v>3.5</v>
      </c>
      <c r="L1134">
        <v>0.82030999999999998</v>
      </c>
      <c r="M1134">
        <v>24.52</v>
      </c>
      <c r="S1134">
        <v>22</v>
      </c>
      <c r="T1134">
        <v>0.11799999999999999</v>
      </c>
      <c r="U1134">
        <v>17</v>
      </c>
      <c r="V1134">
        <v>2.554E-2</v>
      </c>
      <c r="W1134">
        <v>0.96</v>
      </c>
      <c r="X1134" s="2" t="s">
        <v>5345</v>
      </c>
      <c r="Z1134" s="3" t="s">
        <v>5346</v>
      </c>
      <c r="AA1134">
        <v>48</v>
      </c>
      <c r="AB1134" s="1" t="s">
        <v>5344</v>
      </c>
      <c r="AC1134" t="s">
        <v>38</v>
      </c>
    </row>
    <row r="1135" spans="1:29" x14ac:dyDescent="0.25">
      <c r="A1135" s="1" t="s">
        <v>5347</v>
      </c>
      <c r="B1135" t="s">
        <v>5348</v>
      </c>
      <c r="C1135" t="s">
        <v>4397</v>
      </c>
      <c r="D1135" t="str">
        <f>HYPERLINK("http://image.bazic.com/589.jpg","CLICK HERE")</f>
        <v>CLICK HERE</v>
      </c>
      <c r="E1135" s="6">
        <v>3.99</v>
      </c>
      <c r="F1135" s="7">
        <v>1.5</v>
      </c>
      <c r="G1135" s="4">
        <v>50</v>
      </c>
      <c r="I1135">
        <v>20.25</v>
      </c>
      <c r="J1135">
        <v>10.5</v>
      </c>
      <c r="K1135">
        <v>30.25</v>
      </c>
      <c r="L1135">
        <v>3.7221700000000002</v>
      </c>
      <c r="M1135">
        <v>16.899999999999999</v>
      </c>
      <c r="S1135">
        <v>30</v>
      </c>
      <c r="T1135">
        <v>0.2</v>
      </c>
      <c r="U1135">
        <v>20</v>
      </c>
      <c r="V1135">
        <v>6.9449999999999998E-2</v>
      </c>
      <c r="W1135">
        <v>0.3</v>
      </c>
      <c r="X1135" s="2" t="s">
        <v>5349</v>
      </c>
      <c r="Z1135" s="3" t="s">
        <v>5350</v>
      </c>
      <c r="AA1135">
        <v>16</v>
      </c>
      <c r="AB1135" s="1" t="s">
        <v>4961</v>
      </c>
      <c r="AC1135" t="s">
        <v>38</v>
      </c>
    </row>
    <row r="1136" spans="1:29" x14ac:dyDescent="0.25">
      <c r="A1136" s="1" t="s">
        <v>5351</v>
      </c>
      <c r="B1136" t="s">
        <v>5352</v>
      </c>
      <c r="C1136" t="s">
        <v>4397</v>
      </c>
      <c r="D1136" t="str">
        <f>HYPERLINK("http://image.bazic.com/590.jpg","CLICK HERE")</f>
        <v>CLICK HERE</v>
      </c>
      <c r="E1136" s="6">
        <v>3.99</v>
      </c>
      <c r="F1136" s="7">
        <v>1.8</v>
      </c>
      <c r="G1136" s="4">
        <v>25</v>
      </c>
      <c r="I1136">
        <v>20.25</v>
      </c>
      <c r="J1136">
        <v>5.25</v>
      </c>
      <c r="K1136">
        <v>30.25</v>
      </c>
      <c r="L1136">
        <v>1.8610800000000001</v>
      </c>
      <c r="M1136">
        <v>8.8000000000000007</v>
      </c>
      <c r="S1136">
        <v>30</v>
      </c>
      <c r="T1136">
        <v>0.2</v>
      </c>
      <c r="U1136">
        <v>20</v>
      </c>
      <c r="V1136">
        <v>6.9449999999999998E-2</v>
      </c>
      <c r="W1136">
        <v>0.3</v>
      </c>
      <c r="X1136" s="2" t="s">
        <v>5353</v>
      </c>
      <c r="Z1136" s="3" t="s">
        <v>5354</v>
      </c>
      <c r="AA1136">
        <v>36</v>
      </c>
      <c r="AB1136" s="1" t="s">
        <v>4961</v>
      </c>
      <c r="AC1136" t="s">
        <v>38</v>
      </c>
    </row>
    <row r="1137" spans="1:29" x14ac:dyDescent="0.25">
      <c r="A1137" s="1" t="s">
        <v>5355</v>
      </c>
      <c r="B1137" t="s">
        <v>5356</v>
      </c>
      <c r="C1137" t="s">
        <v>4397</v>
      </c>
      <c r="D1137" t="str">
        <f>HYPERLINK("http://image.bazic.com/591.jpg","CLICK HERE")</f>
        <v>CLICK HERE</v>
      </c>
      <c r="E1137" s="6">
        <v>3.99</v>
      </c>
      <c r="F1137" s="7">
        <v>1.8</v>
      </c>
      <c r="G1137" s="4">
        <v>25</v>
      </c>
      <c r="I1137">
        <v>20.25</v>
      </c>
      <c r="J1137">
        <v>5.5</v>
      </c>
      <c r="K1137">
        <v>30.25</v>
      </c>
      <c r="L1137">
        <v>1.9497100000000001</v>
      </c>
      <c r="M1137">
        <v>8.98</v>
      </c>
      <c r="S1137">
        <v>30</v>
      </c>
      <c r="T1137">
        <v>0.2</v>
      </c>
      <c r="U1137">
        <v>20</v>
      </c>
      <c r="V1137">
        <v>6.9449999999999998E-2</v>
      </c>
      <c r="W1137">
        <v>0.3</v>
      </c>
      <c r="X1137" s="2" t="s">
        <v>5357</v>
      </c>
      <c r="Z1137" s="3" t="s">
        <v>5358</v>
      </c>
      <c r="AA1137">
        <v>36</v>
      </c>
      <c r="AB1137" s="1" t="s">
        <v>4961</v>
      </c>
      <c r="AC1137" t="s">
        <v>38</v>
      </c>
    </row>
    <row r="1138" spans="1:29" x14ac:dyDescent="0.25">
      <c r="A1138" s="1" t="s">
        <v>5359</v>
      </c>
      <c r="B1138" t="s">
        <v>5360</v>
      </c>
      <c r="C1138" t="s">
        <v>4397</v>
      </c>
      <c r="D1138" t="str">
        <f>HYPERLINK("http://image.bazic.com/592.jpg","CLICK HERE")</f>
        <v>CLICK HERE</v>
      </c>
      <c r="E1138" s="6">
        <v>3.99</v>
      </c>
      <c r="F1138" s="7">
        <v>1.8</v>
      </c>
      <c r="G1138" s="4">
        <v>25</v>
      </c>
      <c r="I1138">
        <v>20.25</v>
      </c>
      <c r="J1138">
        <v>5.25</v>
      </c>
      <c r="K1138">
        <v>30.25</v>
      </c>
      <c r="L1138">
        <v>1.8610800000000001</v>
      </c>
      <c r="M1138">
        <v>9.34</v>
      </c>
      <c r="S1138">
        <v>30</v>
      </c>
      <c r="T1138">
        <v>0.2</v>
      </c>
      <c r="U1138">
        <v>20</v>
      </c>
      <c r="V1138">
        <v>6.9449999999999998E-2</v>
      </c>
      <c r="W1138">
        <v>0.25</v>
      </c>
      <c r="X1138" s="2" t="s">
        <v>5361</v>
      </c>
      <c r="Z1138" s="3" t="s">
        <v>5362</v>
      </c>
      <c r="AA1138">
        <v>36</v>
      </c>
      <c r="AB1138" s="1" t="s">
        <v>4961</v>
      </c>
      <c r="AC1138" t="s">
        <v>38</v>
      </c>
    </row>
    <row r="1139" spans="1:29" x14ac:dyDescent="0.25">
      <c r="A1139" s="1" t="s">
        <v>5363</v>
      </c>
      <c r="B1139" t="s">
        <v>5364</v>
      </c>
      <c r="C1139" t="s">
        <v>4397</v>
      </c>
      <c r="D1139" t="str">
        <f>HYPERLINK("http://image.bazic.com/593.jpg","CLICK HERE")</f>
        <v>CLICK HERE</v>
      </c>
      <c r="E1139" s="6">
        <v>3.99</v>
      </c>
      <c r="F1139" s="7">
        <v>1.8</v>
      </c>
      <c r="G1139" s="4">
        <v>25</v>
      </c>
      <c r="I1139">
        <v>20.25</v>
      </c>
      <c r="J1139">
        <v>5.5</v>
      </c>
      <c r="K1139">
        <v>30.5</v>
      </c>
      <c r="L1139">
        <v>1.9658199999999999</v>
      </c>
      <c r="M1139">
        <v>9</v>
      </c>
      <c r="S1139">
        <v>30</v>
      </c>
      <c r="T1139">
        <v>0.2</v>
      </c>
      <c r="U1139">
        <v>20</v>
      </c>
      <c r="V1139">
        <v>6.9449999999999998E-2</v>
      </c>
      <c r="W1139">
        <v>0.3</v>
      </c>
      <c r="X1139" s="2" t="s">
        <v>5365</v>
      </c>
      <c r="Z1139" s="3" t="s">
        <v>5366</v>
      </c>
      <c r="AA1139">
        <v>36</v>
      </c>
      <c r="AB1139" s="1" t="s">
        <v>4961</v>
      </c>
      <c r="AC1139" t="s">
        <v>38</v>
      </c>
    </row>
    <row r="1140" spans="1:29" x14ac:dyDescent="0.25">
      <c r="A1140" s="1" t="s">
        <v>5367</v>
      </c>
      <c r="B1140" t="s">
        <v>5368</v>
      </c>
      <c r="C1140" t="s">
        <v>4397</v>
      </c>
      <c r="D1140" t="str">
        <f>HYPERLINK("http://image.bazic.com/594.jpg","CLICK HERE")</f>
        <v>CLICK HERE</v>
      </c>
      <c r="E1140" s="6">
        <v>3.99</v>
      </c>
      <c r="F1140" s="7">
        <v>1.8</v>
      </c>
      <c r="G1140" s="4">
        <v>25</v>
      </c>
      <c r="I1140">
        <v>20.25</v>
      </c>
      <c r="J1140">
        <v>5.25</v>
      </c>
      <c r="K1140">
        <v>30.25</v>
      </c>
      <c r="L1140">
        <v>1.8610800000000001</v>
      </c>
      <c r="M1140">
        <v>9.98</v>
      </c>
      <c r="S1140">
        <v>30</v>
      </c>
      <c r="T1140">
        <v>0.2</v>
      </c>
      <c r="U1140">
        <v>20</v>
      </c>
      <c r="V1140">
        <v>6.9449999999999998E-2</v>
      </c>
      <c r="W1140">
        <v>0.3</v>
      </c>
      <c r="X1140" s="2" t="s">
        <v>5369</v>
      </c>
      <c r="Z1140" s="3" t="s">
        <v>5370</v>
      </c>
      <c r="AA1140">
        <v>36</v>
      </c>
      <c r="AB1140" s="1" t="s">
        <v>4961</v>
      </c>
      <c r="AC1140" t="s">
        <v>38</v>
      </c>
    </row>
    <row r="1141" spans="1:29" x14ac:dyDescent="0.25">
      <c r="A1141" s="1" t="s">
        <v>5371</v>
      </c>
      <c r="B1141" t="s">
        <v>5372</v>
      </c>
      <c r="C1141" t="s">
        <v>4397</v>
      </c>
      <c r="D1141" t="str">
        <f>HYPERLINK("http://image.bazic.com/595.jpg","CLICK HERE")</f>
        <v>CLICK HERE</v>
      </c>
      <c r="E1141" s="6">
        <v>3.99</v>
      </c>
      <c r="F1141" s="7">
        <v>1.8</v>
      </c>
      <c r="G1141" s="4">
        <v>25</v>
      </c>
      <c r="I1141">
        <v>20.25</v>
      </c>
      <c r="J1141">
        <v>5.25</v>
      </c>
      <c r="K1141">
        <v>30.5</v>
      </c>
      <c r="L1141">
        <v>1.87646</v>
      </c>
      <c r="M1141">
        <v>9.26</v>
      </c>
      <c r="S1141">
        <v>30</v>
      </c>
      <c r="T1141">
        <v>0.2</v>
      </c>
      <c r="U1141">
        <v>20</v>
      </c>
      <c r="V1141">
        <v>6.9449999999999998E-2</v>
      </c>
      <c r="W1141">
        <v>0.25</v>
      </c>
      <c r="X1141" s="2" t="s">
        <v>5373</v>
      </c>
      <c r="Z1141" s="3" t="s">
        <v>5374</v>
      </c>
      <c r="AA1141">
        <v>32</v>
      </c>
      <c r="AB1141" s="1" t="s">
        <v>4961</v>
      </c>
      <c r="AC1141" t="s">
        <v>38</v>
      </c>
    </row>
    <row r="1142" spans="1:29" x14ac:dyDescent="0.25">
      <c r="A1142" s="1" t="s">
        <v>5375</v>
      </c>
      <c r="B1142" t="s">
        <v>5376</v>
      </c>
      <c r="C1142" t="s">
        <v>4716</v>
      </c>
      <c r="D1142" t="str">
        <f>HYPERLINK("http://image.bazic.com/596.jpg","CLICK HERE")</f>
        <v>CLICK HERE</v>
      </c>
      <c r="E1142" s="6">
        <v>2.99</v>
      </c>
      <c r="F1142" s="7">
        <v>1.2</v>
      </c>
      <c r="G1142" s="4">
        <v>36</v>
      </c>
      <c r="I1142">
        <v>10.5</v>
      </c>
      <c r="J1142">
        <v>9.75</v>
      </c>
      <c r="K1142">
        <v>4.5</v>
      </c>
      <c r="L1142">
        <v>0.2666</v>
      </c>
      <c r="M1142">
        <v>9.6</v>
      </c>
      <c r="S1142">
        <v>5</v>
      </c>
      <c r="T1142">
        <v>0.625</v>
      </c>
      <c r="U1142">
        <v>3</v>
      </c>
      <c r="V1142">
        <v>5.4299999999999999E-3</v>
      </c>
      <c r="W1142">
        <v>0.24</v>
      </c>
      <c r="X1142" s="2" t="s">
        <v>5377</v>
      </c>
      <c r="Z1142" s="3" t="s">
        <v>5378</v>
      </c>
      <c r="AA1142">
        <v>144</v>
      </c>
      <c r="AB1142" s="1" t="s">
        <v>4717</v>
      </c>
      <c r="AC1142" t="s">
        <v>847</v>
      </c>
    </row>
    <row r="1143" spans="1:29" x14ac:dyDescent="0.25">
      <c r="A1143" s="1" t="s">
        <v>5379</v>
      </c>
      <c r="B1143" t="s">
        <v>5380</v>
      </c>
      <c r="C1143" t="s">
        <v>4368</v>
      </c>
      <c r="D1143" t="str">
        <f>HYPERLINK("http://image.bazic.com/597.jpg","CLICK HERE")</f>
        <v>CLICK HERE</v>
      </c>
      <c r="E1143" s="6">
        <v>2.99</v>
      </c>
      <c r="F1143" s="7">
        <v>1.05</v>
      </c>
      <c r="G1143" s="4">
        <v>48</v>
      </c>
      <c r="I1143">
        <v>17.5</v>
      </c>
      <c r="J1143">
        <v>12.25</v>
      </c>
      <c r="K1143">
        <v>5</v>
      </c>
      <c r="L1143">
        <v>0.62029999999999996</v>
      </c>
      <c r="M1143">
        <v>25.12</v>
      </c>
      <c r="S1143">
        <v>8.5</v>
      </c>
      <c r="T1143">
        <v>0.19700000000000001</v>
      </c>
      <c r="U1143">
        <v>11.75</v>
      </c>
      <c r="V1143">
        <v>1.1390000000000001E-2</v>
      </c>
      <c r="W1143">
        <v>0.52</v>
      </c>
      <c r="X1143" s="2" t="s">
        <v>5381</v>
      </c>
      <c r="Z1143" s="3" t="s">
        <v>5382</v>
      </c>
      <c r="AA1143">
        <v>56</v>
      </c>
      <c r="AB1143" s="1" t="s">
        <v>4369</v>
      </c>
      <c r="AC1143" t="s">
        <v>4493</v>
      </c>
    </row>
    <row r="1144" spans="1:29" x14ac:dyDescent="0.25">
      <c r="A1144" s="1" t="s">
        <v>5383</v>
      </c>
      <c r="B1144" t="s">
        <v>5384</v>
      </c>
      <c r="C1144" t="s">
        <v>4368</v>
      </c>
      <c r="D1144" t="str">
        <f>HYPERLINK("http://image.bazic.com/598.jpg","CLICK HERE")</f>
        <v>CLICK HERE</v>
      </c>
      <c r="E1144" s="6">
        <v>2.99</v>
      </c>
      <c r="F1144" s="7">
        <v>1.05</v>
      </c>
      <c r="G1144" s="4">
        <v>48</v>
      </c>
      <c r="I1144">
        <v>17.5</v>
      </c>
      <c r="J1144">
        <v>12.25</v>
      </c>
      <c r="K1144">
        <v>5</v>
      </c>
      <c r="L1144">
        <v>0.62029999999999996</v>
      </c>
      <c r="M1144">
        <v>24.26</v>
      </c>
      <c r="S1144">
        <v>8.5</v>
      </c>
      <c r="T1144">
        <v>0.19700000000000001</v>
      </c>
      <c r="U1144">
        <v>11.75</v>
      </c>
      <c r="V1144">
        <v>1.1390000000000001E-2</v>
      </c>
      <c r="W1144">
        <v>0.48</v>
      </c>
      <c r="X1144" s="2" t="s">
        <v>5385</v>
      </c>
      <c r="Z1144" s="3" t="s">
        <v>5386</v>
      </c>
      <c r="AA1144">
        <v>56</v>
      </c>
      <c r="AB1144" s="1" t="s">
        <v>4369</v>
      </c>
      <c r="AC1144" t="s">
        <v>4493</v>
      </c>
    </row>
    <row r="1145" spans="1:29" x14ac:dyDescent="0.25">
      <c r="A1145" s="1" t="s">
        <v>5387</v>
      </c>
      <c r="B1145" t="s">
        <v>5388</v>
      </c>
      <c r="C1145" t="s">
        <v>5343</v>
      </c>
      <c r="D1145" t="str">
        <f>HYPERLINK("http://image.bazic.com/599.jpg","CLICK HERE")</f>
        <v>CLICK HERE</v>
      </c>
      <c r="E1145" s="6">
        <v>2.99</v>
      </c>
      <c r="F1145" s="7">
        <v>1.5</v>
      </c>
      <c r="G1145" s="4">
        <v>48</v>
      </c>
      <c r="I1145">
        <v>23.25</v>
      </c>
      <c r="J1145">
        <v>18</v>
      </c>
      <c r="K1145">
        <v>3.5</v>
      </c>
      <c r="L1145">
        <v>0.84765999999999997</v>
      </c>
      <c r="M1145">
        <v>24.62</v>
      </c>
      <c r="S1145">
        <v>17</v>
      </c>
      <c r="T1145">
        <v>0.125</v>
      </c>
      <c r="U1145">
        <v>11</v>
      </c>
      <c r="V1145">
        <v>1.353E-2</v>
      </c>
      <c r="W1145">
        <v>0.46</v>
      </c>
      <c r="X1145" s="2" t="s">
        <v>5389</v>
      </c>
      <c r="Z1145" s="3" t="s">
        <v>5390</v>
      </c>
      <c r="AA1145">
        <v>72</v>
      </c>
      <c r="AB1145" s="1" t="s">
        <v>5344</v>
      </c>
      <c r="AC1145" t="s">
        <v>38</v>
      </c>
    </row>
    <row r="1146" spans="1:29" x14ac:dyDescent="0.25">
      <c r="A1146" s="1" t="s">
        <v>5391</v>
      </c>
      <c r="B1146" t="s">
        <v>5392</v>
      </c>
      <c r="C1146" t="s">
        <v>5393</v>
      </c>
      <c r="D1146" t="str">
        <f>HYPERLINK("http://image.bazic.com/600.jpg","CLICK HERE")</f>
        <v>CLICK HERE</v>
      </c>
      <c r="E1146" s="6">
        <v>3.99</v>
      </c>
      <c r="F1146" s="7">
        <v>1.5</v>
      </c>
      <c r="G1146" s="4">
        <v>144</v>
      </c>
      <c r="H1146" s="5">
        <v>24</v>
      </c>
      <c r="I1146">
        <v>17.25</v>
      </c>
      <c r="J1146">
        <v>13.75</v>
      </c>
      <c r="K1146">
        <v>15.25</v>
      </c>
      <c r="L1146">
        <v>2.0932300000000001</v>
      </c>
      <c r="M1146">
        <v>27.42</v>
      </c>
      <c r="N1146" s="4">
        <v>16.5</v>
      </c>
      <c r="O1146">
        <v>6.5</v>
      </c>
      <c r="P1146">
        <v>4.75</v>
      </c>
      <c r="Q1146">
        <v>0.29481000000000002</v>
      </c>
      <c r="R1146" s="5">
        <v>3.36</v>
      </c>
      <c r="S1146">
        <v>4.5</v>
      </c>
      <c r="T1146">
        <v>1.5</v>
      </c>
      <c r="U1146">
        <v>4.5</v>
      </c>
      <c r="V1146">
        <v>1.7579999999999998E-2</v>
      </c>
      <c r="W1146">
        <v>0.12</v>
      </c>
      <c r="X1146" s="2" t="s">
        <v>5395</v>
      </c>
      <c r="Y1146" s="1" t="s">
        <v>5396</v>
      </c>
      <c r="Z1146" s="3" t="s">
        <v>5397</v>
      </c>
      <c r="AA1146">
        <v>35</v>
      </c>
      <c r="AB1146" s="1" t="s">
        <v>5394</v>
      </c>
      <c r="AC1146" t="s">
        <v>38</v>
      </c>
    </row>
    <row r="1147" spans="1:29" x14ac:dyDescent="0.25">
      <c r="A1147" s="1" t="s">
        <v>5398</v>
      </c>
      <c r="B1147" t="s">
        <v>5399</v>
      </c>
      <c r="C1147" t="s">
        <v>5400</v>
      </c>
      <c r="D1147" t="str">
        <f>HYPERLINK("http://image.bazic.com/6001.jpg","CLICK HERE")</f>
        <v>CLICK HERE</v>
      </c>
      <c r="E1147" s="6">
        <v>3.99</v>
      </c>
      <c r="F1147" s="7">
        <v>1.95</v>
      </c>
      <c r="G1147" s="4">
        <v>48</v>
      </c>
      <c r="H1147" s="5">
        <v>12</v>
      </c>
      <c r="I1147">
        <v>17.25</v>
      </c>
      <c r="J1147">
        <v>13.75</v>
      </c>
      <c r="K1147">
        <v>9</v>
      </c>
      <c r="L1147">
        <v>1.2353499999999999</v>
      </c>
      <c r="M1147">
        <v>32.22</v>
      </c>
      <c r="N1147" s="4">
        <v>8.25</v>
      </c>
      <c r="O1147">
        <v>6.5</v>
      </c>
      <c r="P1147">
        <v>8</v>
      </c>
      <c r="Q1147">
        <v>0.24826000000000001</v>
      </c>
      <c r="R1147" s="5">
        <v>7.78</v>
      </c>
      <c r="S1147">
        <v>1.89</v>
      </c>
      <c r="T1147">
        <v>1.89</v>
      </c>
      <c r="U1147">
        <v>7.2830000000000004</v>
      </c>
      <c r="V1147">
        <v>1.506E-2</v>
      </c>
      <c r="W1147">
        <v>0.64</v>
      </c>
      <c r="X1147" s="2" t="s">
        <v>5402</v>
      </c>
      <c r="Y1147" s="1" t="s">
        <v>5403</v>
      </c>
      <c r="Z1147" s="3" t="s">
        <v>5404</v>
      </c>
      <c r="AA1147">
        <v>49</v>
      </c>
      <c r="AB1147" s="1" t="s">
        <v>5401</v>
      </c>
      <c r="AC1147" t="s">
        <v>38</v>
      </c>
    </row>
    <row r="1148" spans="1:29" x14ac:dyDescent="0.25">
      <c r="A1148" s="1" t="s">
        <v>5405</v>
      </c>
      <c r="B1148" t="s">
        <v>5406</v>
      </c>
      <c r="C1148" t="s">
        <v>5400</v>
      </c>
      <c r="D1148" t="str">
        <f>HYPERLINK("http://image.bazic.com/6002.jpg","CLICK HERE")</f>
        <v>CLICK HERE</v>
      </c>
      <c r="E1148" s="6">
        <v>2.99</v>
      </c>
      <c r="F1148" s="7">
        <v>1.5</v>
      </c>
      <c r="G1148" s="4">
        <v>72</v>
      </c>
      <c r="H1148" s="5">
        <v>24</v>
      </c>
      <c r="I1148">
        <v>27</v>
      </c>
      <c r="J1148">
        <v>11.25</v>
      </c>
      <c r="K1148">
        <v>9.5</v>
      </c>
      <c r="L1148">
        <v>1.6699200000000001</v>
      </c>
      <c r="M1148">
        <v>27.8</v>
      </c>
      <c r="N1148" s="4">
        <v>10.25</v>
      </c>
      <c r="O1148">
        <v>8.75</v>
      </c>
      <c r="P1148">
        <v>8.75</v>
      </c>
      <c r="Q1148">
        <v>0.45415</v>
      </c>
      <c r="R1148" s="5">
        <v>8.9</v>
      </c>
      <c r="S1148">
        <v>3.15</v>
      </c>
      <c r="T1148">
        <v>1.575</v>
      </c>
      <c r="U1148">
        <v>8.3859999999999992</v>
      </c>
      <c r="V1148">
        <v>2.4080000000000001E-2</v>
      </c>
      <c r="W1148">
        <v>0.36</v>
      </c>
      <c r="X1148" s="2" t="s">
        <v>5407</v>
      </c>
      <c r="Y1148" s="1" t="s">
        <v>5408</v>
      </c>
      <c r="Z1148" s="3" t="s">
        <v>5409</v>
      </c>
      <c r="AA1148">
        <v>42</v>
      </c>
      <c r="AB1148" s="1" t="s">
        <v>5401</v>
      </c>
      <c r="AC1148" t="s">
        <v>38</v>
      </c>
    </row>
    <row r="1149" spans="1:29" x14ac:dyDescent="0.25">
      <c r="A1149" s="1" t="s">
        <v>5410</v>
      </c>
      <c r="B1149" t="s">
        <v>5411</v>
      </c>
      <c r="C1149" t="s">
        <v>5400</v>
      </c>
      <c r="D1149" t="str">
        <f>HYPERLINK("http://image.bazic.com/6003.jpg","CLICK HERE")</f>
        <v>CLICK HERE</v>
      </c>
      <c r="E1149" s="6">
        <v>3.99</v>
      </c>
      <c r="F1149" s="7">
        <v>1.5</v>
      </c>
      <c r="G1149" s="4">
        <v>144</v>
      </c>
      <c r="H1149" s="5">
        <v>24</v>
      </c>
      <c r="I1149">
        <v>24.25</v>
      </c>
      <c r="J1149">
        <v>12.75</v>
      </c>
      <c r="K1149">
        <v>17</v>
      </c>
      <c r="L1149">
        <v>3.0417800000000002</v>
      </c>
      <c r="M1149">
        <v>35.04</v>
      </c>
      <c r="N1149" s="4">
        <v>12</v>
      </c>
      <c r="O1149">
        <v>11.75</v>
      </c>
      <c r="P1149">
        <v>5.5</v>
      </c>
      <c r="Q1149">
        <v>0.44879000000000002</v>
      </c>
      <c r="R1149" s="5">
        <v>5.46</v>
      </c>
      <c r="S1149">
        <v>3.25</v>
      </c>
      <c r="T1149">
        <v>1.75</v>
      </c>
      <c r="U1149">
        <v>8.5</v>
      </c>
      <c r="V1149">
        <v>2.7980000000000001E-2</v>
      </c>
      <c r="W1149">
        <v>0.2</v>
      </c>
      <c r="X1149" s="2" t="s">
        <v>5413</v>
      </c>
      <c r="Y1149" s="1" t="s">
        <v>5414</v>
      </c>
      <c r="Z1149" s="3" t="s">
        <v>5415</v>
      </c>
      <c r="AA1149">
        <v>24</v>
      </c>
      <c r="AB1149" s="1" t="s">
        <v>5412</v>
      </c>
      <c r="AC1149" t="s">
        <v>38</v>
      </c>
    </row>
    <row r="1150" spans="1:29" x14ac:dyDescent="0.25">
      <c r="A1150" s="1" t="s">
        <v>5416</v>
      </c>
      <c r="B1150" t="s">
        <v>5417</v>
      </c>
      <c r="C1150" t="s">
        <v>5400</v>
      </c>
      <c r="D1150" t="str">
        <f>HYPERLINK("http://image.bazic.com/6004.jpg","CLICK HERE")</f>
        <v>CLICK HERE</v>
      </c>
      <c r="E1150" s="6">
        <v>3.99</v>
      </c>
      <c r="F1150" s="7">
        <v>1.65</v>
      </c>
      <c r="G1150" s="4">
        <v>144</v>
      </c>
      <c r="H1150" s="5">
        <v>24</v>
      </c>
      <c r="I1150">
        <v>28.25</v>
      </c>
      <c r="J1150">
        <v>13.5</v>
      </c>
      <c r="K1150">
        <v>18</v>
      </c>
      <c r="L1150">
        <v>3.9726599999999999</v>
      </c>
      <c r="M1150">
        <v>30.98</v>
      </c>
      <c r="N1150" s="4">
        <v>13.75</v>
      </c>
      <c r="O1150">
        <v>13</v>
      </c>
      <c r="P1150">
        <v>5.75</v>
      </c>
      <c r="Q1150">
        <v>0.5948</v>
      </c>
      <c r="R1150" s="5">
        <v>4.6399999999999997</v>
      </c>
      <c r="S1150">
        <v>3.5</v>
      </c>
      <c r="T1150">
        <v>1.75</v>
      </c>
      <c r="U1150">
        <v>8.5</v>
      </c>
      <c r="V1150">
        <v>3.0130000000000001E-2</v>
      </c>
      <c r="W1150">
        <v>0.16</v>
      </c>
      <c r="X1150" s="2" t="s">
        <v>5418</v>
      </c>
      <c r="Y1150" s="1" t="s">
        <v>5419</v>
      </c>
      <c r="Z1150" s="3" t="s">
        <v>5420</v>
      </c>
      <c r="AA1150">
        <v>16</v>
      </c>
      <c r="AB1150" s="1" t="s">
        <v>5412</v>
      </c>
      <c r="AC1150" t="s">
        <v>38</v>
      </c>
    </row>
    <row r="1151" spans="1:29" x14ac:dyDescent="0.25">
      <c r="A1151" s="1" t="s">
        <v>5421</v>
      </c>
      <c r="B1151" t="s">
        <v>5422</v>
      </c>
      <c r="C1151" t="s">
        <v>5400</v>
      </c>
      <c r="D1151" t="str">
        <f>HYPERLINK("http://image.bazic.com/6005.jpg","CLICK HERE")</f>
        <v>CLICK HERE</v>
      </c>
      <c r="E1151" s="6">
        <v>1.99</v>
      </c>
      <c r="F1151" s="7">
        <v>0.89</v>
      </c>
      <c r="G1151" s="4">
        <v>144</v>
      </c>
      <c r="H1151" s="5">
        <v>24</v>
      </c>
      <c r="I1151">
        <v>18.25</v>
      </c>
      <c r="J1151">
        <v>9.5</v>
      </c>
      <c r="K1151">
        <v>14.75</v>
      </c>
      <c r="L1151">
        <v>1.4799100000000001</v>
      </c>
      <c r="M1151">
        <v>14.8</v>
      </c>
      <c r="N1151" s="4">
        <v>8.25</v>
      </c>
      <c r="O1151">
        <v>5.75</v>
      </c>
      <c r="P1151">
        <v>6.75</v>
      </c>
      <c r="Q1151">
        <v>0.18529999999999999</v>
      </c>
      <c r="R1151" s="5">
        <v>2.2200000000000002</v>
      </c>
      <c r="S1151">
        <v>2</v>
      </c>
      <c r="T1151">
        <v>1.125</v>
      </c>
      <c r="U1151">
        <v>5.75</v>
      </c>
      <c r="V1151">
        <v>7.4900000000000001E-3</v>
      </c>
      <c r="W1151">
        <v>0.08</v>
      </c>
      <c r="X1151" s="2" t="s">
        <v>5423</v>
      </c>
      <c r="Y1151" s="1" t="s">
        <v>5424</v>
      </c>
      <c r="Z1151" s="3" t="s">
        <v>5425</v>
      </c>
      <c r="AA1151">
        <v>50</v>
      </c>
      <c r="AB1151" s="1" t="s">
        <v>5412</v>
      </c>
      <c r="AC1151" t="s">
        <v>38</v>
      </c>
    </row>
    <row r="1152" spans="1:29" x14ac:dyDescent="0.25">
      <c r="A1152" s="1" t="s">
        <v>5426</v>
      </c>
      <c r="B1152" t="s">
        <v>5427</v>
      </c>
      <c r="C1152" t="s">
        <v>5400</v>
      </c>
      <c r="D1152" t="str">
        <f>HYPERLINK("http://image.bazic.com/6006.jpg","CLICK HERE")</f>
        <v>CLICK HERE</v>
      </c>
      <c r="E1152" s="6">
        <v>2.99</v>
      </c>
      <c r="F1152" s="7">
        <v>0.99</v>
      </c>
      <c r="G1152" s="4">
        <v>144</v>
      </c>
      <c r="H1152" s="5">
        <v>24</v>
      </c>
      <c r="I1152">
        <v>20.25</v>
      </c>
      <c r="J1152">
        <v>10.5</v>
      </c>
      <c r="K1152">
        <v>15</v>
      </c>
      <c r="L1152">
        <v>1.8456999999999999</v>
      </c>
      <c r="M1152">
        <v>14.4</v>
      </c>
      <c r="N1152" s="4">
        <v>9.75</v>
      </c>
      <c r="O1152">
        <v>9.75</v>
      </c>
      <c r="P1152">
        <v>4.75</v>
      </c>
      <c r="Q1152">
        <v>0.26130999999999999</v>
      </c>
      <c r="R1152" s="5">
        <v>2.12</v>
      </c>
      <c r="S1152">
        <v>3.5</v>
      </c>
      <c r="T1152">
        <v>1</v>
      </c>
      <c r="U1152">
        <v>7</v>
      </c>
      <c r="V1152">
        <v>1.418E-2</v>
      </c>
      <c r="W1152">
        <v>0.08</v>
      </c>
      <c r="X1152" s="2" t="s">
        <v>5428</v>
      </c>
      <c r="Y1152" s="1" t="s">
        <v>5429</v>
      </c>
      <c r="Z1152" s="3" t="s">
        <v>5430</v>
      </c>
      <c r="AA1152">
        <v>40</v>
      </c>
      <c r="AB1152" s="1" t="s">
        <v>5412</v>
      </c>
      <c r="AC1152" t="s">
        <v>38</v>
      </c>
    </row>
    <row r="1153" spans="1:29" x14ac:dyDescent="0.25">
      <c r="A1153" s="1" t="s">
        <v>5431</v>
      </c>
      <c r="B1153" t="s">
        <v>5432</v>
      </c>
      <c r="C1153" t="s">
        <v>5400</v>
      </c>
      <c r="D1153" t="str">
        <f>HYPERLINK("http://image.bazic.com/6007.jpg","CLICK HERE")</f>
        <v>CLICK HERE</v>
      </c>
      <c r="E1153" s="6">
        <v>2.99</v>
      </c>
      <c r="F1153" s="7">
        <v>1.2</v>
      </c>
      <c r="G1153" s="4">
        <v>144</v>
      </c>
      <c r="H1153" s="5">
        <v>24</v>
      </c>
      <c r="I1153">
        <v>23.75</v>
      </c>
      <c r="J1153">
        <v>13</v>
      </c>
      <c r="K1153">
        <v>16.75</v>
      </c>
      <c r="L1153">
        <v>2.9927999999999999</v>
      </c>
      <c r="M1153">
        <v>30.98</v>
      </c>
      <c r="N1153" s="4">
        <v>12.25</v>
      </c>
      <c r="O1153">
        <v>11.5</v>
      </c>
      <c r="P1153">
        <v>5.25</v>
      </c>
      <c r="Q1153">
        <v>0.42801</v>
      </c>
      <c r="R1153" s="5">
        <v>4.82</v>
      </c>
      <c r="S1153">
        <v>3.5</v>
      </c>
      <c r="T1153">
        <v>1.625</v>
      </c>
      <c r="U1153">
        <v>7.75</v>
      </c>
      <c r="V1153">
        <v>2.5510000000000001E-2</v>
      </c>
      <c r="W1153">
        <v>0.18</v>
      </c>
      <c r="X1153" s="2" t="s">
        <v>5433</v>
      </c>
      <c r="Y1153" s="1" t="s">
        <v>5434</v>
      </c>
      <c r="Z1153" s="3" t="s">
        <v>5435</v>
      </c>
      <c r="AA1153">
        <v>24</v>
      </c>
      <c r="AB1153" s="1" t="s">
        <v>5412</v>
      </c>
      <c r="AC1153" t="s">
        <v>38</v>
      </c>
    </row>
    <row r="1154" spans="1:29" x14ac:dyDescent="0.25">
      <c r="A1154" s="1" t="s">
        <v>5436</v>
      </c>
      <c r="B1154" t="s">
        <v>5437</v>
      </c>
      <c r="C1154" t="s">
        <v>5393</v>
      </c>
      <c r="D1154" t="str">
        <f>HYPERLINK("http://image.bazic.com/601.jpg","CLICK HERE")</f>
        <v>CLICK HERE</v>
      </c>
      <c r="E1154" s="6">
        <v>2.99</v>
      </c>
      <c r="F1154" s="7">
        <v>1.2</v>
      </c>
      <c r="G1154" s="4">
        <v>144</v>
      </c>
      <c r="H1154" s="5">
        <v>24</v>
      </c>
      <c r="I1154">
        <v>17</v>
      </c>
      <c r="J1154">
        <v>13.75</v>
      </c>
      <c r="K1154">
        <v>15.25</v>
      </c>
      <c r="L1154">
        <v>2.0629</v>
      </c>
      <c r="M1154">
        <v>19.079999999999998</v>
      </c>
      <c r="N1154" s="4">
        <v>16.5</v>
      </c>
      <c r="O1154">
        <v>6.5</v>
      </c>
      <c r="P1154">
        <v>4.75</v>
      </c>
      <c r="Q1154">
        <v>0.29481000000000002</v>
      </c>
      <c r="R1154" s="5">
        <v>2.96</v>
      </c>
      <c r="S1154">
        <v>4.5279999999999996</v>
      </c>
      <c r="T1154">
        <v>1.496</v>
      </c>
      <c r="U1154">
        <v>4.3310000000000004</v>
      </c>
      <c r="V1154">
        <v>1.6979999999999999E-2</v>
      </c>
      <c r="W1154">
        <v>0.12</v>
      </c>
      <c r="X1154" s="2" t="s">
        <v>5438</v>
      </c>
      <c r="Y1154" s="1" t="s">
        <v>5439</v>
      </c>
      <c r="Z1154" s="3" t="s">
        <v>5440</v>
      </c>
      <c r="AA1154">
        <v>35</v>
      </c>
      <c r="AB1154" s="1" t="s">
        <v>5394</v>
      </c>
      <c r="AC1154" t="s">
        <v>38</v>
      </c>
    </row>
    <row r="1155" spans="1:29" x14ac:dyDescent="0.25">
      <c r="A1155" s="1" t="s">
        <v>5441</v>
      </c>
      <c r="B1155" t="s">
        <v>5442</v>
      </c>
      <c r="C1155" t="s">
        <v>5400</v>
      </c>
      <c r="D1155" t="str">
        <f>HYPERLINK("http://image.bazic.com/6010.jpg","CLICK HERE")</f>
        <v>CLICK HERE</v>
      </c>
      <c r="E1155" s="6">
        <v>4.99</v>
      </c>
      <c r="F1155" s="7">
        <v>1.95</v>
      </c>
      <c r="G1155" s="4">
        <v>12</v>
      </c>
      <c r="I1155">
        <v>9</v>
      </c>
      <c r="J1155">
        <v>8.25</v>
      </c>
      <c r="K1155">
        <v>12.25</v>
      </c>
      <c r="L1155">
        <v>0.52637</v>
      </c>
      <c r="M1155">
        <v>4.28</v>
      </c>
      <c r="S1155">
        <v>8.5</v>
      </c>
      <c r="T1155">
        <v>0.5</v>
      </c>
      <c r="U1155">
        <v>11.75</v>
      </c>
      <c r="V1155">
        <v>2.8899999999999999E-2</v>
      </c>
      <c r="W1155">
        <v>0.3</v>
      </c>
      <c r="X1155" s="2" t="s">
        <v>5444</v>
      </c>
      <c r="Z1155" s="3" t="s">
        <v>5445</v>
      </c>
      <c r="AA1155">
        <v>125</v>
      </c>
      <c r="AB1155" s="1" t="s">
        <v>5443</v>
      </c>
      <c r="AC1155" t="s">
        <v>38</v>
      </c>
    </row>
    <row r="1156" spans="1:29" x14ac:dyDescent="0.25">
      <c r="A1156" s="1" t="s">
        <v>5446</v>
      </c>
      <c r="B1156" t="s">
        <v>5447</v>
      </c>
      <c r="C1156" t="s">
        <v>5400</v>
      </c>
      <c r="D1156" t="str">
        <f>HYPERLINK("http://image.bazic.com/6011.jpg","CLICK HERE")</f>
        <v>CLICK HERE</v>
      </c>
      <c r="E1156" s="6">
        <v>7.99</v>
      </c>
      <c r="F1156" s="7">
        <v>3.75</v>
      </c>
      <c r="G1156" s="4">
        <v>12</v>
      </c>
      <c r="I1156">
        <v>9</v>
      </c>
      <c r="J1156">
        <v>8.25</v>
      </c>
      <c r="K1156">
        <v>12</v>
      </c>
      <c r="L1156">
        <v>0.51563000000000003</v>
      </c>
      <c r="M1156">
        <v>5.52</v>
      </c>
      <c r="S1156">
        <v>8.5</v>
      </c>
      <c r="T1156">
        <v>0.51900000000000002</v>
      </c>
      <c r="U1156">
        <v>11.688000000000001</v>
      </c>
      <c r="V1156">
        <v>2.9839999999999998E-2</v>
      </c>
      <c r="W1156">
        <v>0.4</v>
      </c>
      <c r="X1156" s="2" t="s">
        <v>5448</v>
      </c>
      <c r="Z1156" s="3" t="s">
        <v>5449</v>
      </c>
      <c r="AA1156">
        <v>125</v>
      </c>
      <c r="AB1156" s="1" t="s">
        <v>5443</v>
      </c>
      <c r="AC1156" t="s">
        <v>38</v>
      </c>
    </row>
    <row r="1157" spans="1:29" x14ac:dyDescent="0.25">
      <c r="A1157" s="1" t="s">
        <v>5450</v>
      </c>
      <c r="B1157" t="s">
        <v>5451</v>
      </c>
      <c r="C1157" t="s">
        <v>5400</v>
      </c>
      <c r="D1157" t="str">
        <f>HYPERLINK("http://image.bazic.com/6012.jpg","CLICK HERE")</f>
        <v>CLICK HERE</v>
      </c>
      <c r="E1157" s="6">
        <v>10.99</v>
      </c>
      <c r="F1157" s="7">
        <v>5.25</v>
      </c>
      <c r="G1157" s="4">
        <v>12</v>
      </c>
      <c r="I1157">
        <v>11.5</v>
      </c>
      <c r="J1157">
        <v>8.5</v>
      </c>
      <c r="K1157">
        <v>15.25</v>
      </c>
      <c r="L1157">
        <v>0.86267000000000005</v>
      </c>
      <c r="M1157">
        <v>7.72</v>
      </c>
      <c r="S1157">
        <v>11</v>
      </c>
      <c r="T1157">
        <v>0.51900000000000002</v>
      </c>
      <c r="U1157">
        <v>14.688000000000001</v>
      </c>
      <c r="V1157">
        <v>4.8529999999999997E-2</v>
      </c>
      <c r="W1157">
        <v>0.67437499999999995</v>
      </c>
      <c r="X1157" s="2" t="s">
        <v>5452</v>
      </c>
      <c r="Z1157" s="3" t="s">
        <v>5453</v>
      </c>
      <c r="AA1157">
        <v>90</v>
      </c>
      <c r="AB1157" s="1" t="s">
        <v>5443</v>
      </c>
      <c r="AC1157" t="s">
        <v>38</v>
      </c>
    </row>
    <row r="1158" spans="1:29" x14ac:dyDescent="0.25">
      <c r="A1158" s="1" t="s">
        <v>5454</v>
      </c>
      <c r="B1158" t="s">
        <v>5455</v>
      </c>
      <c r="C1158" t="s">
        <v>5400</v>
      </c>
      <c r="D1158" t="str">
        <f>HYPERLINK("http://image.bazic.com/6013.jpg","CLICK HERE")</f>
        <v>CLICK HERE</v>
      </c>
      <c r="E1158" s="6">
        <v>11.99</v>
      </c>
      <c r="F1158" s="7">
        <v>5.85</v>
      </c>
      <c r="G1158" s="4">
        <v>12</v>
      </c>
      <c r="I1158">
        <v>11.5</v>
      </c>
      <c r="J1158">
        <v>8.5</v>
      </c>
      <c r="K1158">
        <v>18.25</v>
      </c>
      <c r="L1158">
        <v>1.03237</v>
      </c>
      <c r="M1158">
        <v>8.7200000000000006</v>
      </c>
      <c r="S1158">
        <v>11</v>
      </c>
      <c r="T1158">
        <v>0.51900000000000002</v>
      </c>
      <c r="U1158">
        <v>17.687999999999999</v>
      </c>
      <c r="V1158">
        <v>5.8439999999999999E-2</v>
      </c>
      <c r="W1158">
        <v>0.85</v>
      </c>
      <c r="X1158" s="2" t="s">
        <v>5456</v>
      </c>
      <c r="Z1158" s="3" t="s">
        <v>5457</v>
      </c>
      <c r="AA1158">
        <v>76</v>
      </c>
      <c r="AB1158" s="1" t="s">
        <v>5443</v>
      </c>
      <c r="AC1158" t="s">
        <v>38</v>
      </c>
    </row>
    <row r="1159" spans="1:29" x14ac:dyDescent="0.25">
      <c r="A1159" s="1" t="s">
        <v>5458</v>
      </c>
      <c r="B1159" t="s">
        <v>5459</v>
      </c>
      <c r="C1159" t="s">
        <v>5400</v>
      </c>
      <c r="D1159" t="str">
        <f>HYPERLINK("http://image.bazic.com/6015.jpg","CLICK HERE")</f>
        <v>CLICK HERE</v>
      </c>
      <c r="E1159" s="6">
        <v>3.99</v>
      </c>
      <c r="F1159" s="7">
        <v>1.95</v>
      </c>
      <c r="G1159" s="4">
        <v>12</v>
      </c>
      <c r="I1159">
        <v>9</v>
      </c>
      <c r="J1159">
        <v>8</v>
      </c>
      <c r="K1159">
        <v>12.25</v>
      </c>
      <c r="L1159">
        <v>0.51041999999999998</v>
      </c>
      <c r="M1159">
        <v>4.3</v>
      </c>
      <c r="S1159">
        <v>8.5</v>
      </c>
      <c r="T1159">
        <v>0.5</v>
      </c>
      <c r="U1159">
        <v>11.75</v>
      </c>
      <c r="V1159">
        <v>2.8899999999999999E-2</v>
      </c>
      <c r="W1159">
        <v>0.3</v>
      </c>
      <c r="X1159" s="2" t="s">
        <v>5460</v>
      </c>
      <c r="Z1159" s="3" t="s">
        <v>5461</v>
      </c>
      <c r="AA1159">
        <v>125</v>
      </c>
      <c r="AB1159" s="1" t="s">
        <v>5443</v>
      </c>
      <c r="AC1159" t="s">
        <v>38</v>
      </c>
    </row>
    <row r="1160" spans="1:29" x14ac:dyDescent="0.25">
      <c r="A1160" s="1" t="s">
        <v>5462</v>
      </c>
      <c r="B1160" t="s">
        <v>5463</v>
      </c>
      <c r="C1160" t="s">
        <v>5400</v>
      </c>
      <c r="D1160" t="str">
        <f>HYPERLINK("http://image.bazic.com/6016.jpg","CLICK HERE")</f>
        <v>CLICK HERE</v>
      </c>
      <c r="E1160" s="6">
        <v>2.99</v>
      </c>
      <c r="F1160" s="7">
        <v>1.5</v>
      </c>
      <c r="G1160" s="4">
        <v>72</v>
      </c>
      <c r="H1160" s="5">
        <v>24</v>
      </c>
      <c r="I1160">
        <v>22.5</v>
      </c>
      <c r="J1160">
        <v>12.25</v>
      </c>
      <c r="K1160">
        <v>8.25</v>
      </c>
      <c r="L1160">
        <v>1.31592</v>
      </c>
      <c r="M1160">
        <v>23.52</v>
      </c>
      <c r="N1160" s="4">
        <v>11.5</v>
      </c>
      <c r="O1160">
        <v>7.5</v>
      </c>
      <c r="P1160">
        <v>7.75</v>
      </c>
      <c r="Q1160">
        <v>0.38683000000000001</v>
      </c>
      <c r="R1160" s="5">
        <v>7.54</v>
      </c>
      <c r="S1160">
        <v>7.8369999999999997</v>
      </c>
      <c r="T1160">
        <v>0.90600000000000003</v>
      </c>
      <c r="U1160">
        <v>12.205</v>
      </c>
      <c r="V1160">
        <v>5.015E-2</v>
      </c>
      <c r="W1160">
        <v>0.3</v>
      </c>
      <c r="X1160" s="2" t="s">
        <v>5464</v>
      </c>
      <c r="Y1160" s="1" t="s">
        <v>5465</v>
      </c>
      <c r="Z1160" s="3" t="s">
        <v>5466</v>
      </c>
      <c r="AA1160">
        <v>48</v>
      </c>
      <c r="AB1160" s="1" t="s">
        <v>5443</v>
      </c>
      <c r="AC1160" t="s">
        <v>38</v>
      </c>
    </row>
    <row r="1161" spans="1:29" x14ac:dyDescent="0.25">
      <c r="A1161" s="1" t="s">
        <v>5467</v>
      </c>
      <c r="B1161" t="s">
        <v>5468</v>
      </c>
      <c r="C1161" t="s">
        <v>5400</v>
      </c>
      <c r="D1161" t="str">
        <f>HYPERLINK("http://image.bazic.com/6017.jpg","CLICK HERE")</f>
        <v>CLICK HERE</v>
      </c>
      <c r="E1161" s="6">
        <v>2.99</v>
      </c>
      <c r="F1161" s="7">
        <v>1.5</v>
      </c>
      <c r="G1161" s="4">
        <v>24</v>
      </c>
      <c r="I1161">
        <v>12.25</v>
      </c>
      <c r="J1161">
        <v>10</v>
      </c>
      <c r="K1161">
        <v>9.5</v>
      </c>
      <c r="L1161">
        <v>0.67347000000000001</v>
      </c>
      <c r="M1161">
        <v>8.8800000000000008</v>
      </c>
      <c r="S1161">
        <v>12</v>
      </c>
      <c r="T1161">
        <v>0.47199999999999998</v>
      </c>
      <c r="U1161">
        <v>9</v>
      </c>
      <c r="V1161">
        <v>2.9499999999999998E-2</v>
      </c>
      <c r="W1161">
        <v>0.24</v>
      </c>
      <c r="X1161" s="2" t="s">
        <v>5469</v>
      </c>
      <c r="Z1161" s="3" t="s">
        <v>5470</v>
      </c>
      <c r="AA1161">
        <v>105</v>
      </c>
      <c r="AB1161" s="1" t="s">
        <v>5443</v>
      </c>
      <c r="AC1161" t="s">
        <v>38</v>
      </c>
    </row>
    <row r="1162" spans="1:29" x14ac:dyDescent="0.25">
      <c r="A1162" s="1" t="s">
        <v>5471</v>
      </c>
      <c r="B1162" t="s">
        <v>5472</v>
      </c>
      <c r="C1162" t="s">
        <v>5400</v>
      </c>
      <c r="D1162" t="str">
        <f>HYPERLINK("http://image.bazic.com/6018.jpg","CLICK HERE")</f>
        <v>CLICK HERE</v>
      </c>
      <c r="E1162" s="6">
        <v>2.99</v>
      </c>
      <c r="F1162" s="7">
        <v>1.5</v>
      </c>
      <c r="G1162" s="4">
        <v>24</v>
      </c>
      <c r="I1162">
        <v>12.5</v>
      </c>
      <c r="J1162">
        <v>3.75</v>
      </c>
      <c r="K1162">
        <v>9.5</v>
      </c>
      <c r="L1162">
        <v>0.25769999999999998</v>
      </c>
      <c r="M1162">
        <v>10.9</v>
      </c>
      <c r="S1162">
        <v>12</v>
      </c>
      <c r="T1162">
        <v>0.125</v>
      </c>
      <c r="U1162">
        <v>9</v>
      </c>
      <c r="V1162">
        <v>7.8100000000000001E-3</v>
      </c>
      <c r="W1162">
        <v>0.44</v>
      </c>
      <c r="X1162" s="2" t="s">
        <v>5473</v>
      </c>
      <c r="Z1162" s="3" t="s">
        <v>5474</v>
      </c>
      <c r="AA1162">
        <v>200</v>
      </c>
      <c r="AB1162" s="1" t="s">
        <v>5443</v>
      </c>
      <c r="AC1162" t="s">
        <v>38</v>
      </c>
    </row>
    <row r="1163" spans="1:29" x14ac:dyDescent="0.25">
      <c r="A1163" s="1" t="s">
        <v>5475</v>
      </c>
      <c r="B1163" t="s">
        <v>5476</v>
      </c>
      <c r="C1163" t="s">
        <v>5393</v>
      </c>
      <c r="D1163" t="str">
        <f>HYPERLINK("http://image.bazic.com/602.jpg","CLICK HERE")</f>
        <v>CLICK HERE</v>
      </c>
      <c r="E1163" s="6">
        <v>2.99</v>
      </c>
      <c r="F1163" s="7">
        <v>1.2</v>
      </c>
      <c r="G1163" s="4">
        <v>144</v>
      </c>
      <c r="H1163" s="5">
        <v>24</v>
      </c>
      <c r="I1163">
        <v>21.5</v>
      </c>
      <c r="J1163">
        <v>11.75</v>
      </c>
      <c r="K1163">
        <v>13</v>
      </c>
      <c r="L1163">
        <v>1.9005399999999999</v>
      </c>
      <c r="M1163">
        <v>23.62</v>
      </c>
      <c r="N1163" s="4">
        <v>11</v>
      </c>
      <c r="O1163">
        <v>7</v>
      </c>
      <c r="P1163">
        <v>6.25</v>
      </c>
      <c r="Q1163">
        <v>0.27850000000000003</v>
      </c>
      <c r="R1163" s="5">
        <v>3.7</v>
      </c>
      <c r="S1163">
        <v>4</v>
      </c>
      <c r="T1163">
        <v>1.25</v>
      </c>
      <c r="U1163">
        <v>4.875</v>
      </c>
      <c r="V1163">
        <v>1.4109999999999999E-2</v>
      </c>
      <c r="W1163">
        <v>0.14000000000000001</v>
      </c>
      <c r="X1163" s="2" t="s">
        <v>5477</v>
      </c>
      <c r="Y1163" s="1" t="s">
        <v>5478</v>
      </c>
      <c r="Z1163" s="3" t="s">
        <v>5479</v>
      </c>
      <c r="AA1163">
        <v>30</v>
      </c>
      <c r="AB1163" s="1" t="s">
        <v>5394</v>
      </c>
      <c r="AC1163" t="s">
        <v>38</v>
      </c>
    </row>
    <row r="1164" spans="1:29" x14ac:dyDescent="0.25">
      <c r="A1164" s="1" t="s">
        <v>5480</v>
      </c>
      <c r="B1164" t="s">
        <v>5481</v>
      </c>
      <c r="C1164" t="s">
        <v>5400</v>
      </c>
      <c r="D1164" t="str">
        <f>HYPERLINK("http://image.bazic.com/6021.jpg","CLICK HERE")</f>
        <v>CLICK HERE</v>
      </c>
      <c r="E1164" s="6">
        <v>11.99</v>
      </c>
      <c r="F1164" s="7">
        <v>5.85</v>
      </c>
      <c r="G1164" s="4">
        <v>12</v>
      </c>
      <c r="I1164">
        <v>12</v>
      </c>
      <c r="J1164">
        <v>8.5</v>
      </c>
      <c r="K1164">
        <v>15.25</v>
      </c>
      <c r="L1164">
        <v>0.90017000000000003</v>
      </c>
      <c r="M1164">
        <v>8.3000000000000007</v>
      </c>
      <c r="S1164">
        <v>14</v>
      </c>
      <c r="T1164">
        <v>0.75</v>
      </c>
      <c r="U1164">
        <v>11.5</v>
      </c>
      <c r="V1164">
        <v>6.9879999999999998E-2</v>
      </c>
      <c r="W1164">
        <v>0.64</v>
      </c>
      <c r="X1164" s="2" t="s">
        <v>5482</v>
      </c>
      <c r="Z1164" s="3" t="s">
        <v>5483</v>
      </c>
      <c r="AA1164">
        <v>85</v>
      </c>
      <c r="AB1164" s="1" t="s">
        <v>5443</v>
      </c>
      <c r="AC1164" t="s">
        <v>38</v>
      </c>
    </row>
    <row r="1165" spans="1:29" x14ac:dyDescent="0.25">
      <c r="A1165" s="1" t="s">
        <v>5484</v>
      </c>
      <c r="B1165" t="s">
        <v>5485</v>
      </c>
      <c r="C1165" t="s">
        <v>5400</v>
      </c>
      <c r="D1165" t="str">
        <f>HYPERLINK("http://image.bazic.com/6022.jpg","CLICK HERE")</f>
        <v>CLICK HERE</v>
      </c>
      <c r="E1165" s="6">
        <v>20.99</v>
      </c>
      <c r="F1165" s="7">
        <v>10.35</v>
      </c>
      <c r="G1165" s="4">
        <v>6</v>
      </c>
      <c r="I1165">
        <v>23.5</v>
      </c>
      <c r="J1165">
        <v>5</v>
      </c>
      <c r="K1165">
        <v>18.25</v>
      </c>
      <c r="L1165">
        <v>1.2409600000000001</v>
      </c>
      <c r="M1165">
        <v>9.82</v>
      </c>
      <c r="S1165">
        <v>23.25</v>
      </c>
      <c r="T1165">
        <v>0.5625</v>
      </c>
      <c r="U1165">
        <v>17</v>
      </c>
      <c r="V1165">
        <v>0.12866</v>
      </c>
      <c r="W1165">
        <v>1.48</v>
      </c>
      <c r="X1165" s="2" t="s">
        <v>5486</v>
      </c>
      <c r="Z1165" s="3" t="s">
        <v>5487</v>
      </c>
      <c r="AA1165">
        <v>64</v>
      </c>
      <c r="AB1165" s="1" t="s">
        <v>5443</v>
      </c>
      <c r="AC1165" t="s">
        <v>38</v>
      </c>
    </row>
    <row r="1166" spans="1:29" x14ac:dyDescent="0.25">
      <c r="A1166" s="1" t="s">
        <v>5488</v>
      </c>
      <c r="B1166" t="s">
        <v>5489</v>
      </c>
      <c r="C1166" t="s">
        <v>5400</v>
      </c>
      <c r="D1166" t="str">
        <f>HYPERLINK("http://image.bazic.com/6023.jpg","CLICK HERE")</f>
        <v>CLICK HERE</v>
      </c>
      <c r="E1166" s="6">
        <v>2.99</v>
      </c>
      <c r="F1166" s="7">
        <v>1.05</v>
      </c>
      <c r="G1166" s="4">
        <v>24</v>
      </c>
      <c r="I1166">
        <v>10.75</v>
      </c>
      <c r="J1166">
        <v>7.5</v>
      </c>
      <c r="K1166">
        <v>7</v>
      </c>
      <c r="L1166">
        <v>0.32661000000000001</v>
      </c>
      <c r="M1166">
        <v>4.9400000000000004</v>
      </c>
      <c r="S1166">
        <v>5.25</v>
      </c>
      <c r="T1166">
        <v>0.875</v>
      </c>
      <c r="U1166">
        <v>6.875</v>
      </c>
      <c r="V1166">
        <v>1.8280000000000001E-2</v>
      </c>
      <c r="W1166">
        <v>0.2</v>
      </c>
      <c r="X1166" s="2" t="s">
        <v>5490</v>
      </c>
      <c r="Z1166" s="3" t="s">
        <v>5491</v>
      </c>
      <c r="AA1166">
        <v>220</v>
      </c>
      <c r="AB1166" s="1" t="s">
        <v>5443</v>
      </c>
      <c r="AC1166" t="s">
        <v>38</v>
      </c>
    </row>
    <row r="1167" spans="1:29" x14ac:dyDescent="0.25">
      <c r="A1167" s="1" t="s">
        <v>5492</v>
      </c>
      <c r="B1167" t="s">
        <v>5493</v>
      </c>
      <c r="C1167" t="s">
        <v>5400</v>
      </c>
      <c r="D1167" t="str">
        <f>HYPERLINK("http://image.bazic.com/6030.jpg","CLICK HERE")</f>
        <v>CLICK HERE</v>
      </c>
      <c r="E1167" s="6">
        <v>4.99</v>
      </c>
      <c r="F1167" s="7">
        <v>2.25</v>
      </c>
      <c r="G1167" s="4">
        <v>12</v>
      </c>
      <c r="I1167">
        <v>9</v>
      </c>
      <c r="J1167">
        <v>8</v>
      </c>
      <c r="K1167">
        <v>12.25</v>
      </c>
      <c r="L1167">
        <v>0.51041999999999998</v>
      </c>
      <c r="M1167">
        <v>4.3</v>
      </c>
      <c r="S1167">
        <v>8.5</v>
      </c>
      <c r="T1167">
        <v>0.5</v>
      </c>
      <c r="U1167">
        <v>11.5</v>
      </c>
      <c r="V1167">
        <v>2.828E-2</v>
      </c>
      <c r="W1167">
        <v>0.3</v>
      </c>
      <c r="X1167" s="2" t="s">
        <v>5494</v>
      </c>
      <c r="Z1167" s="3" t="s">
        <v>5495</v>
      </c>
      <c r="AA1167">
        <v>125</v>
      </c>
      <c r="AB1167" s="1" t="s">
        <v>5443</v>
      </c>
      <c r="AC1167" t="s">
        <v>38</v>
      </c>
    </row>
    <row r="1168" spans="1:29" x14ac:dyDescent="0.25">
      <c r="A1168" s="1" t="s">
        <v>5496</v>
      </c>
      <c r="B1168" t="s">
        <v>5497</v>
      </c>
      <c r="C1168" t="s">
        <v>5393</v>
      </c>
      <c r="D1168" t="str">
        <f>HYPERLINK("http://image.bazic.com/604.jpg","CLICK HERE")</f>
        <v>CLICK HERE</v>
      </c>
      <c r="E1168" s="6">
        <v>3.99</v>
      </c>
      <c r="F1168" s="7">
        <v>1.95</v>
      </c>
      <c r="G1168" s="4">
        <v>144</v>
      </c>
      <c r="H1168" s="5">
        <v>24</v>
      </c>
      <c r="I1168">
        <v>22</v>
      </c>
      <c r="J1168">
        <v>12.25</v>
      </c>
      <c r="K1168">
        <v>16.5</v>
      </c>
      <c r="L1168">
        <v>2.57335</v>
      </c>
      <c r="M1168">
        <v>44.54</v>
      </c>
      <c r="N1168" s="4">
        <v>11.25</v>
      </c>
      <c r="O1168">
        <v>7.25</v>
      </c>
      <c r="P1168">
        <v>7.75</v>
      </c>
      <c r="Q1168">
        <v>0.36580000000000001</v>
      </c>
      <c r="R1168" s="5">
        <v>7.14</v>
      </c>
      <c r="S1168">
        <v>3.74</v>
      </c>
      <c r="T1168">
        <v>1.496</v>
      </c>
      <c r="U1168">
        <v>7.2830000000000004</v>
      </c>
      <c r="V1168">
        <v>2.358E-2</v>
      </c>
      <c r="W1168">
        <v>0.28000000000000003</v>
      </c>
      <c r="X1168" s="2" t="s">
        <v>5498</v>
      </c>
      <c r="Y1168" s="1" t="s">
        <v>5499</v>
      </c>
      <c r="Z1168" s="3" t="s">
        <v>5500</v>
      </c>
      <c r="AA1168">
        <v>24</v>
      </c>
      <c r="AB1168" s="1" t="s">
        <v>5394</v>
      </c>
      <c r="AC1168" t="s">
        <v>38</v>
      </c>
    </row>
    <row r="1169" spans="1:29" x14ac:dyDescent="0.25">
      <c r="A1169" s="1" t="s">
        <v>5501</v>
      </c>
      <c r="B1169" t="s">
        <v>5502</v>
      </c>
      <c r="C1169" t="s">
        <v>5400</v>
      </c>
      <c r="D1169" t="str">
        <f>HYPERLINK("http://image.bazic.com/6041.jpg","CLICK HERE")</f>
        <v>CLICK HERE</v>
      </c>
      <c r="E1169" s="6">
        <v>14.99</v>
      </c>
      <c r="F1169" s="7">
        <v>7.35</v>
      </c>
      <c r="G1169" s="4">
        <v>12</v>
      </c>
      <c r="I1169">
        <v>15.5</v>
      </c>
      <c r="J1169">
        <v>12</v>
      </c>
      <c r="K1169">
        <v>16.75</v>
      </c>
      <c r="L1169">
        <v>1.8029500000000001</v>
      </c>
      <c r="M1169">
        <v>14.62</v>
      </c>
      <c r="S1169">
        <v>14</v>
      </c>
      <c r="T1169">
        <v>0.75</v>
      </c>
      <c r="U1169">
        <v>14.75</v>
      </c>
      <c r="V1169">
        <v>8.9630000000000001E-2</v>
      </c>
      <c r="W1169">
        <v>1</v>
      </c>
      <c r="X1169" s="2" t="s">
        <v>5503</v>
      </c>
      <c r="Z1169" s="3" t="s">
        <v>5504</v>
      </c>
      <c r="AA1169">
        <v>40</v>
      </c>
      <c r="AB1169" s="1" t="s">
        <v>5443</v>
      </c>
      <c r="AC1169" t="s">
        <v>38</v>
      </c>
    </row>
    <row r="1170" spans="1:29" x14ac:dyDescent="0.25">
      <c r="A1170" s="1" t="s">
        <v>5505</v>
      </c>
      <c r="B1170" t="s">
        <v>5506</v>
      </c>
      <c r="C1170" t="s">
        <v>5400</v>
      </c>
      <c r="D1170" t="str">
        <f>HYPERLINK("http://image.bazic.com/6042.jpg","CLICK HERE")</f>
        <v>CLICK HERE</v>
      </c>
      <c r="E1170" s="6">
        <v>14.99</v>
      </c>
      <c r="F1170" s="7">
        <v>7.35</v>
      </c>
      <c r="G1170" s="4">
        <v>12</v>
      </c>
      <c r="I1170">
        <v>15.25</v>
      </c>
      <c r="J1170">
        <v>12</v>
      </c>
      <c r="K1170">
        <v>16.5</v>
      </c>
      <c r="L1170">
        <v>1.7474000000000001</v>
      </c>
      <c r="M1170">
        <v>15.14</v>
      </c>
      <c r="S1170">
        <v>14</v>
      </c>
      <c r="T1170">
        <v>0.75</v>
      </c>
      <c r="U1170">
        <v>14.75</v>
      </c>
      <c r="V1170">
        <v>8.9630000000000001E-2</v>
      </c>
      <c r="W1170">
        <v>1.06</v>
      </c>
      <c r="X1170" s="2" t="s">
        <v>5507</v>
      </c>
      <c r="Z1170" s="3" t="s">
        <v>5508</v>
      </c>
      <c r="AA1170">
        <v>40</v>
      </c>
      <c r="AB1170" s="1" t="s">
        <v>5443</v>
      </c>
      <c r="AC1170" t="s">
        <v>38</v>
      </c>
    </row>
    <row r="1171" spans="1:29" x14ac:dyDescent="0.25">
      <c r="A1171" s="1" t="s">
        <v>5509</v>
      </c>
      <c r="B1171" t="s">
        <v>5510</v>
      </c>
      <c r="C1171" t="s">
        <v>5400</v>
      </c>
      <c r="D1171" t="str">
        <f>HYPERLINK("http://image.bazic.com/6049.jpg","CLICK HERE")</f>
        <v>CLICK HERE</v>
      </c>
      <c r="E1171" s="6">
        <v>10.99</v>
      </c>
      <c r="F1171" s="7">
        <v>7.35</v>
      </c>
      <c r="G1171" s="4">
        <v>12</v>
      </c>
      <c r="I1171">
        <v>15.5</v>
      </c>
      <c r="J1171">
        <v>13</v>
      </c>
      <c r="K1171">
        <v>17</v>
      </c>
      <c r="L1171">
        <v>1.9823500000000001</v>
      </c>
      <c r="M1171">
        <v>14.48</v>
      </c>
      <c r="S1171">
        <v>14</v>
      </c>
      <c r="T1171">
        <v>0.75</v>
      </c>
      <c r="U1171">
        <v>14.75</v>
      </c>
      <c r="V1171">
        <v>8.9630000000000001E-2</v>
      </c>
      <c r="W1171">
        <v>0.98</v>
      </c>
      <c r="X1171" s="2" t="s">
        <v>5511</v>
      </c>
      <c r="Z1171" s="3" t="s">
        <v>5512</v>
      </c>
      <c r="AA1171">
        <v>36</v>
      </c>
      <c r="AB1171" s="1" t="s">
        <v>5443</v>
      </c>
      <c r="AC1171" t="s">
        <v>38</v>
      </c>
    </row>
    <row r="1172" spans="1:29" x14ac:dyDescent="0.25">
      <c r="A1172" s="1" t="s">
        <v>5513</v>
      </c>
      <c r="B1172" t="s">
        <v>5514</v>
      </c>
      <c r="C1172" t="s">
        <v>5400</v>
      </c>
      <c r="D1172" t="str">
        <f>HYPERLINK("http://image.bazic.com/6050.jpg","CLICK HERE")</f>
        <v>CLICK HERE</v>
      </c>
      <c r="E1172" s="6">
        <v>45.99</v>
      </c>
      <c r="F1172" s="7">
        <v>37.5</v>
      </c>
      <c r="G1172" s="4">
        <v>4</v>
      </c>
      <c r="I1172">
        <v>36.5</v>
      </c>
      <c r="J1172">
        <v>7</v>
      </c>
      <c r="K1172">
        <v>25</v>
      </c>
      <c r="L1172">
        <v>3.6964700000000001</v>
      </c>
      <c r="M1172">
        <v>30.4</v>
      </c>
      <c r="S1172">
        <v>42</v>
      </c>
      <c r="T1172">
        <v>1</v>
      </c>
      <c r="U1172">
        <v>24</v>
      </c>
      <c r="V1172">
        <v>0.58333000000000002</v>
      </c>
      <c r="W1172">
        <v>7.4</v>
      </c>
      <c r="X1172" s="2" t="s">
        <v>5515</v>
      </c>
      <c r="Z1172" s="3" t="s">
        <v>5516</v>
      </c>
      <c r="AA1172">
        <v>12</v>
      </c>
      <c r="AB1172" s="1" t="s">
        <v>5443</v>
      </c>
      <c r="AC1172" t="s">
        <v>38</v>
      </c>
    </row>
    <row r="1173" spans="1:29" x14ac:dyDescent="0.25">
      <c r="A1173" s="1" t="s">
        <v>5517</v>
      </c>
      <c r="B1173" t="s">
        <v>5518</v>
      </c>
      <c r="C1173" t="s">
        <v>5400</v>
      </c>
      <c r="D1173" t="str">
        <f>HYPERLINK("http://image.bazic.com/6051.jpg","CLICK HERE")</f>
        <v>CLICK HERE</v>
      </c>
      <c r="E1173" s="6">
        <v>16.989999999999998</v>
      </c>
      <c r="F1173" s="7">
        <v>8.85</v>
      </c>
      <c r="G1173" s="4">
        <v>6</v>
      </c>
      <c r="I1173">
        <v>21</v>
      </c>
      <c r="J1173">
        <v>4</v>
      </c>
      <c r="K1173">
        <v>18.5</v>
      </c>
      <c r="L1173">
        <v>0.89931000000000005</v>
      </c>
      <c r="M1173">
        <v>15.5</v>
      </c>
      <c r="S1173">
        <v>20</v>
      </c>
      <c r="T1173">
        <v>0.25</v>
      </c>
      <c r="U1173">
        <v>16.5</v>
      </c>
      <c r="V1173">
        <v>4.7739999999999998E-2</v>
      </c>
      <c r="W1173">
        <v>2.38</v>
      </c>
      <c r="X1173" s="2" t="s">
        <v>5519</v>
      </c>
      <c r="Z1173" s="3" t="s">
        <v>5520</v>
      </c>
      <c r="AA1173">
        <v>66</v>
      </c>
      <c r="AB1173" s="1" t="s">
        <v>5443</v>
      </c>
      <c r="AC1173" t="s">
        <v>38</v>
      </c>
    </row>
    <row r="1174" spans="1:29" x14ac:dyDescent="0.25">
      <c r="A1174" s="1" t="s">
        <v>5521</v>
      </c>
      <c r="B1174" t="s">
        <v>5522</v>
      </c>
      <c r="C1174" t="s">
        <v>5400</v>
      </c>
      <c r="D1174" t="str">
        <f>HYPERLINK("http://image.bazic.com/6052.jpg","CLICK HERE")</f>
        <v>CLICK HERE</v>
      </c>
      <c r="E1174" s="6">
        <v>17.989999999999998</v>
      </c>
      <c r="F1174" s="7">
        <v>9</v>
      </c>
      <c r="G1174" s="4">
        <v>6</v>
      </c>
      <c r="I1174">
        <v>21</v>
      </c>
      <c r="J1174">
        <v>4</v>
      </c>
      <c r="K1174">
        <v>18.25</v>
      </c>
      <c r="L1174">
        <v>0.88714999999999999</v>
      </c>
      <c r="M1174">
        <v>15.6</v>
      </c>
      <c r="S1174">
        <v>20</v>
      </c>
      <c r="T1174">
        <v>0.25</v>
      </c>
      <c r="U1174">
        <v>16.5</v>
      </c>
      <c r="V1174">
        <v>4.7739999999999998E-2</v>
      </c>
      <c r="W1174">
        <v>2.4</v>
      </c>
      <c r="X1174" s="2" t="s">
        <v>5523</v>
      </c>
      <c r="Z1174" s="3" t="s">
        <v>5524</v>
      </c>
      <c r="AA1174">
        <v>66</v>
      </c>
      <c r="AB1174" s="1" t="s">
        <v>5443</v>
      </c>
      <c r="AC1174" t="s">
        <v>38</v>
      </c>
    </row>
    <row r="1175" spans="1:29" x14ac:dyDescent="0.25">
      <c r="A1175" s="1" t="s">
        <v>5525</v>
      </c>
      <c r="B1175" t="s">
        <v>5526</v>
      </c>
      <c r="C1175" t="s">
        <v>5400</v>
      </c>
      <c r="D1175" t="str">
        <f>HYPERLINK("http://image.bazic.com/6053.jpg","CLICK HERE")</f>
        <v>CLICK HERE</v>
      </c>
      <c r="E1175" s="6">
        <v>16.989999999999998</v>
      </c>
      <c r="F1175" s="7">
        <v>8.85</v>
      </c>
      <c r="G1175" s="4">
        <v>6</v>
      </c>
      <c r="I1175">
        <v>20.75</v>
      </c>
      <c r="J1175">
        <v>4.25</v>
      </c>
      <c r="K1175">
        <v>17.25</v>
      </c>
      <c r="L1175">
        <v>0.88034999999999997</v>
      </c>
      <c r="M1175">
        <v>6.72</v>
      </c>
      <c r="S1175">
        <v>20</v>
      </c>
      <c r="T1175">
        <v>0.5</v>
      </c>
      <c r="U1175">
        <v>16.5</v>
      </c>
      <c r="V1175">
        <v>9.5490000000000005E-2</v>
      </c>
      <c r="W1175">
        <v>1</v>
      </c>
      <c r="X1175" s="2" t="s">
        <v>5527</v>
      </c>
      <c r="Z1175" s="3" t="s">
        <v>5528</v>
      </c>
      <c r="AA1175">
        <v>57</v>
      </c>
      <c r="AB1175" s="1" t="s">
        <v>5443</v>
      </c>
      <c r="AC1175" t="s">
        <v>38</v>
      </c>
    </row>
    <row r="1176" spans="1:29" x14ac:dyDescent="0.25">
      <c r="A1176" s="1" t="s">
        <v>5529</v>
      </c>
      <c r="B1176" t="s">
        <v>5530</v>
      </c>
      <c r="C1176" t="s">
        <v>29</v>
      </c>
      <c r="D1176" t="str">
        <f>HYPERLINK("http://image.bazic.com/60756.jpg","CLICK HERE")</f>
        <v>CLICK HERE</v>
      </c>
      <c r="E1176" s="6">
        <v>4.99</v>
      </c>
      <c r="F1176" s="7">
        <v>1.2</v>
      </c>
      <c r="G1176" s="4">
        <v>36</v>
      </c>
      <c r="I1176">
        <v>16</v>
      </c>
      <c r="J1176">
        <v>11.25</v>
      </c>
      <c r="K1176">
        <v>4.25</v>
      </c>
      <c r="L1176">
        <v>0.44270999999999999</v>
      </c>
      <c r="M1176">
        <v>10.64</v>
      </c>
      <c r="S1176">
        <v>7.75</v>
      </c>
      <c r="T1176">
        <v>0.19</v>
      </c>
      <c r="U1176">
        <v>10.75</v>
      </c>
      <c r="V1176">
        <v>9.1599999999999997E-3</v>
      </c>
      <c r="W1176">
        <v>0.28000000000000003</v>
      </c>
      <c r="X1176" s="2" t="s">
        <v>5531</v>
      </c>
      <c r="Z1176" s="3" t="s">
        <v>5532</v>
      </c>
      <c r="AA1176">
        <v>99</v>
      </c>
      <c r="AB1176" s="1" t="s">
        <v>198</v>
      </c>
      <c r="AC1176" t="s">
        <v>31</v>
      </c>
    </row>
    <row r="1177" spans="1:29" x14ac:dyDescent="0.25">
      <c r="A1177" s="1" t="s">
        <v>5533</v>
      </c>
      <c r="B1177" t="s">
        <v>5534</v>
      </c>
      <c r="C1177" t="s">
        <v>5393</v>
      </c>
      <c r="D1177" t="str">
        <f>HYPERLINK("http://image.bazic.com/608.jpg","CLICK HERE")</f>
        <v>CLICK HERE</v>
      </c>
      <c r="E1177" s="6">
        <v>2.99</v>
      </c>
      <c r="F1177" s="7">
        <v>1.05</v>
      </c>
      <c r="G1177" s="4">
        <v>72</v>
      </c>
      <c r="H1177" s="5">
        <v>24</v>
      </c>
      <c r="I1177">
        <v>14.75</v>
      </c>
      <c r="J1177">
        <v>6.5</v>
      </c>
      <c r="K1177">
        <v>9.5</v>
      </c>
      <c r="L1177">
        <v>0.52708999999999995</v>
      </c>
      <c r="M1177">
        <v>24.78</v>
      </c>
      <c r="N1177" s="4">
        <v>9</v>
      </c>
      <c r="O1177">
        <v>5.75</v>
      </c>
      <c r="P1177">
        <v>4.75</v>
      </c>
      <c r="Q1177">
        <v>0.14224999999999999</v>
      </c>
      <c r="R1177" s="5">
        <v>8.02</v>
      </c>
      <c r="S1177">
        <v>2.1875</v>
      </c>
      <c r="T1177">
        <v>0.875</v>
      </c>
      <c r="U1177">
        <v>5.125</v>
      </c>
      <c r="V1177">
        <v>5.6800000000000002E-3</v>
      </c>
      <c r="W1177">
        <v>0.32</v>
      </c>
      <c r="X1177" s="2" t="s">
        <v>5536</v>
      </c>
      <c r="Y1177" s="1" t="s">
        <v>5537</v>
      </c>
      <c r="Z1177" s="3" t="s">
        <v>5538</v>
      </c>
      <c r="AA1177">
        <v>85</v>
      </c>
      <c r="AB1177" s="1" t="s">
        <v>5535</v>
      </c>
      <c r="AC1177" t="s">
        <v>38</v>
      </c>
    </row>
    <row r="1178" spans="1:29" x14ac:dyDescent="0.25">
      <c r="A1178" s="1" t="s">
        <v>5539</v>
      </c>
      <c r="B1178" t="s">
        <v>5540</v>
      </c>
      <c r="C1178" t="s">
        <v>5400</v>
      </c>
      <c r="D1178" t="str">
        <f>HYPERLINK("http://image.bazic.com/6081.jpg","CLICK HERE")</f>
        <v>CLICK HERE</v>
      </c>
      <c r="E1178" s="6">
        <v>39.99</v>
      </c>
      <c r="F1178" s="7">
        <v>28.5</v>
      </c>
      <c r="G1178" s="4">
        <v>4</v>
      </c>
      <c r="I1178">
        <v>31</v>
      </c>
      <c r="J1178">
        <v>5.5</v>
      </c>
      <c r="K1178">
        <v>21.5</v>
      </c>
      <c r="L1178">
        <v>2.1213799999999998</v>
      </c>
      <c r="M1178">
        <v>22.26</v>
      </c>
      <c r="S1178">
        <v>20</v>
      </c>
      <c r="T1178">
        <v>1.5</v>
      </c>
      <c r="U1178">
        <v>30</v>
      </c>
      <c r="V1178">
        <v>0.52083000000000002</v>
      </c>
      <c r="W1178">
        <v>5.08</v>
      </c>
      <c r="X1178" s="2" t="s">
        <v>5541</v>
      </c>
      <c r="Z1178" s="3" t="s">
        <v>5542</v>
      </c>
      <c r="AA1178">
        <v>30</v>
      </c>
      <c r="AB1178" s="1" t="s">
        <v>5443</v>
      </c>
      <c r="AC1178" t="s">
        <v>38</v>
      </c>
    </row>
    <row r="1179" spans="1:29" x14ac:dyDescent="0.25">
      <c r="A1179" s="1" t="s">
        <v>5543</v>
      </c>
      <c r="B1179" t="s">
        <v>5544</v>
      </c>
      <c r="C1179" t="s">
        <v>5393</v>
      </c>
      <c r="D1179" t="str">
        <f>HYPERLINK("http://image.bazic.com/609.jpg","CLICK HERE")</f>
        <v>CLICK HERE</v>
      </c>
      <c r="E1179" s="6">
        <v>2.99</v>
      </c>
      <c r="F1179" s="7">
        <v>1.05</v>
      </c>
      <c r="G1179" s="4">
        <v>72</v>
      </c>
      <c r="H1179" s="5">
        <v>24</v>
      </c>
      <c r="I1179">
        <v>14.75</v>
      </c>
      <c r="J1179">
        <v>8.75</v>
      </c>
      <c r="K1179">
        <v>5</v>
      </c>
      <c r="L1179">
        <v>0.37345</v>
      </c>
      <c r="M1179">
        <v>17.079999999999998</v>
      </c>
      <c r="N1179" s="4">
        <v>8</v>
      </c>
      <c r="O1179">
        <v>4.75</v>
      </c>
      <c r="P1179">
        <v>4.25</v>
      </c>
      <c r="Q1179">
        <v>9.3460000000000001E-2</v>
      </c>
      <c r="R1179" s="5">
        <v>5.46</v>
      </c>
      <c r="S1179">
        <v>2.1259999999999999</v>
      </c>
      <c r="T1179">
        <v>0.51900000000000002</v>
      </c>
      <c r="U1179">
        <v>4.6459999999999999</v>
      </c>
      <c r="V1179">
        <v>2.97E-3</v>
      </c>
      <c r="W1179">
        <v>0.22</v>
      </c>
      <c r="X1179" s="2" t="s">
        <v>5545</v>
      </c>
      <c r="Y1179" s="1" t="s">
        <v>5546</v>
      </c>
      <c r="Z1179" s="3" t="s">
        <v>5547</v>
      </c>
      <c r="AA1179">
        <v>78</v>
      </c>
      <c r="AB1179" s="1" t="s">
        <v>5535</v>
      </c>
      <c r="AC1179" t="s">
        <v>38</v>
      </c>
    </row>
    <row r="1180" spans="1:29" x14ac:dyDescent="0.25">
      <c r="A1180" s="1" t="s">
        <v>5548</v>
      </c>
      <c r="B1180" t="s">
        <v>5549</v>
      </c>
      <c r="C1180" t="s">
        <v>5400</v>
      </c>
      <c r="D1180" t="str">
        <f>HYPERLINK("http://image.bazic.com/6090.jpg","CLICK HERE")</f>
        <v>CLICK HERE</v>
      </c>
      <c r="E1180" s="6">
        <v>19.989999999999998</v>
      </c>
      <c r="F1180" s="7">
        <v>9.75</v>
      </c>
      <c r="G1180" s="4">
        <v>6</v>
      </c>
      <c r="I1180">
        <v>14.5</v>
      </c>
      <c r="J1180">
        <v>11.5</v>
      </c>
      <c r="K1180">
        <v>7.25</v>
      </c>
      <c r="L1180">
        <v>0.69962000000000002</v>
      </c>
      <c r="M1180">
        <v>7.46</v>
      </c>
      <c r="S1180">
        <v>10.375</v>
      </c>
      <c r="T1180">
        <v>1.5</v>
      </c>
      <c r="U1180">
        <v>13.5</v>
      </c>
      <c r="V1180">
        <v>0.12157999999999999</v>
      </c>
      <c r="W1180">
        <v>1.1200000000000001</v>
      </c>
      <c r="X1180" s="2" t="s">
        <v>5550</v>
      </c>
      <c r="Z1180" s="3" t="s">
        <v>5551</v>
      </c>
      <c r="AA1180">
        <v>110</v>
      </c>
      <c r="AB1180" s="1" t="s">
        <v>1391</v>
      </c>
      <c r="AC1180" t="s">
        <v>38</v>
      </c>
    </row>
    <row r="1181" spans="1:29" x14ac:dyDescent="0.25">
      <c r="A1181" s="1" t="s">
        <v>5552</v>
      </c>
      <c r="B1181" t="s">
        <v>5553</v>
      </c>
      <c r="C1181" t="s">
        <v>5400</v>
      </c>
      <c r="D1181" t="str">
        <f>HYPERLINK("http://image.bazic.com/6091.jpg","CLICK HERE")</f>
        <v>CLICK HERE</v>
      </c>
      <c r="E1181" s="6">
        <v>2.99</v>
      </c>
      <c r="F1181" s="7">
        <v>1.05</v>
      </c>
      <c r="G1181" s="4">
        <v>50</v>
      </c>
      <c r="I1181">
        <v>11</v>
      </c>
      <c r="J1181">
        <v>8.5</v>
      </c>
      <c r="K1181">
        <v>14.25</v>
      </c>
      <c r="L1181">
        <v>0.77105000000000001</v>
      </c>
      <c r="M1181">
        <v>7.12</v>
      </c>
      <c r="S1181">
        <v>10.375</v>
      </c>
      <c r="T1181">
        <v>3.125E-2</v>
      </c>
      <c r="U1181">
        <v>13.5</v>
      </c>
      <c r="V1181">
        <v>2.5300000000000001E-3</v>
      </c>
      <c r="W1181">
        <v>0.12</v>
      </c>
      <c r="X1181" s="2" t="s">
        <v>5554</v>
      </c>
      <c r="Z1181" s="3" t="s">
        <v>5555</v>
      </c>
      <c r="AA1181">
        <v>90</v>
      </c>
      <c r="AB1181" s="1" t="s">
        <v>1391</v>
      </c>
      <c r="AC1181" t="s">
        <v>38</v>
      </c>
    </row>
    <row r="1182" spans="1:29" x14ac:dyDescent="0.25">
      <c r="A1182" s="1" t="s">
        <v>5556</v>
      </c>
      <c r="B1182" t="s">
        <v>5557</v>
      </c>
      <c r="C1182" t="s">
        <v>4314</v>
      </c>
      <c r="D1182" t="str">
        <f>HYPERLINK("http://image.bazic.com/6100.jpg","CLICK HERE")</f>
        <v>CLICK HERE</v>
      </c>
      <c r="E1182" s="6">
        <v>1.99</v>
      </c>
      <c r="F1182" s="7">
        <v>0.89</v>
      </c>
      <c r="G1182" s="4">
        <v>36</v>
      </c>
      <c r="I1182">
        <v>9.5</v>
      </c>
      <c r="J1182">
        <v>9.75</v>
      </c>
      <c r="K1182">
        <v>8.5</v>
      </c>
      <c r="L1182">
        <v>0.45562000000000002</v>
      </c>
      <c r="M1182">
        <v>5.46</v>
      </c>
      <c r="S1182">
        <v>4.7240000000000002</v>
      </c>
      <c r="T1182">
        <v>0.39400000000000002</v>
      </c>
      <c r="U1182">
        <v>6.1020000000000003</v>
      </c>
      <c r="V1182">
        <v>6.5700000000000003E-3</v>
      </c>
      <c r="W1182">
        <v>0.12</v>
      </c>
      <c r="X1182" s="2" t="s">
        <v>5558</v>
      </c>
      <c r="Z1182" s="3" t="s">
        <v>5559</v>
      </c>
      <c r="AA1182">
        <v>160</v>
      </c>
      <c r="AB1182" s="1" t="s">
        <v>4315</v>
      </c>
      <c r="AC1182" t="s">
        <v>31</v>
      </c>
    </row>
    <row r="1183" spans="1:29" x14ac:dyDescent="0.25">
      <c r="A1183" s="1" t="s">
        <v>5560</v>
      </c>
      <c r="B1183" t="s">
        <v>5561</v>
      </c>
      <c r="C1183" t="s">
        <v>4314</v>
      </c>
      <c r="D1183" t="str">
        <f>HYPERLINK("http://image.bazic.com/6101.jpg","CLICK HERE")</f>
        <v>CLICK HERE</v>
      </c>
      <c r="E1183" s="6">
        <v>1.99</v>
      </c>
      <c r="F1183" s="7">
        <v>0.89</v>
      </c>
      <c r="G1183" s="4">
        <v>36</v>
      </c>
      <c r="I1183">
        <v>9.25</v>
      </c>
      <c r="J1183">
        <v>9.75</v>
      </c>
      <c r="K1183">
        <v>8.5</v>
      </c>
      <c r="L1183">
        <v>0.44363000000000002</v>
      </c>
      <c r="M1183">
        <v>5.46</v>
      </c>
      <c r="S1183">
        <v>4.7240000000000002</v>
      </c>
      <c r="T1183">
        <v>0.39400000000000002</v>
      </c>
      <c r="U1183">
        <v>6.22</v>
      </c>
      <c r="V1183">
        <v>6.7000000000000002E-3</v>
      </c>
      <c r="W1183">
        <v>0.12</v>
      </c>
      <c r="X1183" s="2" t="s">
        <v>5562</v>
      </c>
      <c r="Z1183" s="3" t="s">
        <v>5563</v>
      </c>
      <c r="AA1183">
        <v>160</v>
      </c>
      <c r="AB1183" s="1" t="s">
        <v>4315</v>
      </c>
      <c r="AC1183" t="s">
        <v>31</v>
      </c>
    </row>
    <row r="1184" spans="1:29" x14ac:dyDescent="0.25">
      <c r="A1184" s="1" t="s">
        <v>5564</v>
      </c>
      <c r="B1184" t="s">
        <v>5565</v>
      </c>
      <c r="C1184" t="s">
        <v>4314</v>
      </c>
      <c r="D1184" t="str">
        <f>HYPERLINK("http://image.bazic.com/6102.jpg","CLICK HERE")</f>
        <v>CLICK HERE</v>
      </c>
      <c r="E1184" s="6">
        <v>1.99</v>
      </c>
      <c r="F1184" s="7">
        <v>0.89</v>
      </c>
      <c r="G1184" s="4">
        <v>36</v>
      </c>
      <c r="I1184">
        <v>9.5</v>
      </c>
      <c r="J1184">
        <v>9.75</v>
      </c>
      <c r="K1184">
        <v>8.5</v>
      </c>
      <c r="L1184">
        <v>0.45562000000000002</v>
      </c>
      <c r="M1184">
        <v>5.18</v>
      </c>
      <c r="S1184">
        <v>4.7240000000000002</v>
      </c>
      <c r="T1184">
        <v>0.39400000000000002</v>
      </c>
      <c r="U1184">
        <v>6.2990000000000004</v>
      </c>
      <c r="V1184">
        <v>6.79E-3</v>
      </c>
      <c r="W1184">
        <v>0.12</v>
      </c>
      <c r="X1184" s="2" t="s">
        <v>5566</v>
      </c>
      <c r="Z1184" s="3" t="s">
        <v>5567</v>
      </c>
      <c r="AA1184">
        <v>160</v>
      </c>
      <c r="AB1184" s="1" t="s">
        <v>4315</v>
      </c>
      <c r="AC1184" t="s">
        <v>31</v>
      </c>
    </row>
    <row r="1185" spans="1:29" x14ac:dyDescent="0.25">
      <c r="A1185" s="1" t="s">
        <v>5568</v>
      </c>
      <c r="B1185" t="s">
        <v>5569</v>
      </c>
      <c r="C1185" t="s">
        <v>4314</v>
      </c>
      <c r="D1185" t="str">
        <f>HYPERLINK("http://image.bazic.com/6110.jpg","CLICK HERE")</f>
        <v>CLICK HERE</v>
      </c>
      <c r="E1185" s="6">
        <v>1.99</v>
      </c>
      <c r="F1185" s="7">
        <v>0.89</v>
      </c>
      <c r="G1185" s="4">
        <v>36</v>
      </c>
      <c r="I1185">
        <v>9.5</v>
      </c>
      <c r="J1185">
        <v>9.75</v>
      </c>
      <c r="K1185">
        <v>8.5</v>
      </c>
      <c r="L1185">
        <v>0.45562000000000002</v>
      </c>
      <c r="M1185">
        <v>5.42</v>
      </c>
      <c r="S1185">
        <v>4.7240000000000002</v>
      </c>
      <c r="T1185">
        <v>0.39400000000000002</v>
      </c>
      <c r="U1185">
        <v>6.1020000000000003</v>
      </c>
      <c r="V1185">
        <v>6.5700000000000003E-3</v>
      </c>
      <c r="W1185">
        <v>0.12</v>
      </c>
      <c r="X1185" s="2" t="s">
        <v>5570</v>
      </c>
      <c r="Z1185" s="3" t="s">
        <v>5571</v>
      </c>
      <c r="AA1185">
        <v>160</v>
      </c>
      <c r="AB1185" s="1" t="s">
        <v>4315</v>
      </c>
      <c r="AC1185" t="s">
        <v>31</v>
      </c>
    </row>
    <row r="1186" spans="1:29" x14ac:dyDescent="0.25">
      <c r="A1186" s="1" t="s">
        <v>5572</v>
      </c>
      <c r="B1186" t="s">
        <v>5573</v>
      </c>
      <c r="C1186" t="s">
        <v>29</v>
      </c>
      <c r="D1186" t="str">
        <f>HYPERLINK("http://image.bazic.com/61160.jpg","CLICK HERE")</f>
        <v>CLICK HERE</v>
      </c>
      <c r="E1186" s="6">
        <v>4.99</v>
      </c>
      <c r="F1186" s="7">
        <v>1.2</v>
      </c>
      <c r="G1186" s="4">
        <v>36</v>
      </c>
      <c r="I1186">
        <v>16.25</v>
      </c>
      <c r="J1186">
        <v>11</v>
      </c>
      <c r="K1186">
        <v>4.25</v>
      </c>
      <c r="L1186">
        <v>0.43963999999999998</v>
      </c>
      <c r="M1186">
        <v>10.78</v>
      </c>
      <c r="S1186">
        <v>7.75</v>
      </c>
      <c r="T1186">
        <v>11</v>
      </c>
      <c r="U1186">
        <v>0.125</v>
      </c>
      <c r="V1186">
        <v>6.1700000000000001E-3</v>
      </c>
      <c r="W1186">
        <v>0.25</v>
      </c>
      <c r="X1186" s="2" t="s">
        <v>5574</v>
      </c>
      <c r="Z1186" s="3" t="s">
        <v>5575</v>
      </c>
      <c r="AA1186">
        <v>99</v>
      </c>
      <c r="AC1186" t="s">
        <v>31</v>
      </c>
    </row>
    <row r="1187" spans="1:29" x14ac:dyDescent="0.25">
      <c r="A1187" s="1" t="s">
        <v>5576</v>
      </c>
      <c r="B1187" t="s">
        <v>5577</v>
      </c>
      <c r="C1187" t="s">
        <v>4314</v>
      </c>
      <c r="D1187" t="str">
        <f>HYPERLINK("http://image.bazic.com/6120.jpg","CLICK HERE")</f>
        <v>CLICK HERE</v>
      </c>
      <c r="E1187" s="6">
        <v>1.99</v>
      </c>
      <c r="F1187" s="7">
        <v>0.99</v>
      </c>
      <c r="G1187" s="4">
        <v>36</v>
      </c>
      <c r="I1187">
        <v>9.25</v>
      </c>
      <c r="J1187">
        <v>9.75</v>
      </c>
      <c r="K1187">
        <v>8.75</v>
      </c>
      <c r="L1187">
        <v>0.45667999999999997</v>
      </c>
      <c r="M1187">
        <v>5.42</v>
      </c>
      <c r="S1187">
        <v>4.7240000000000002</v>
      </c>
      <c r="T1187">
        <v>0.39400000000000002</v>
      </c>
      <c r="U1187">
        <v>6.1020000000000003</v>
      </c>
      <c r="V1187">
        <v>6.5700000000000003E-3</v>
      </c>
      <c r="W1187">
        <v>0.13400000000000001</v>
      </c>
      <c r="X1187" s="2" t="s">
        <v>5578</v>
      </c>
      <c r="Z1187" s="3" t="s">
        <v>5579</v>
      </c>
      <c r="AA1187">
        <v>160</v>
      </c>
      <c r="AB1187" s="1" t="s">
        <v>4315</v>
      </c>
      <c r="AC1187" t="s">
        <v>31</v>
      </c>
    </row>
    <row r="1188" spans="1:29" x14ac:dyDescent="0.25">
      <c r="A1188" s="1" t="s">
        <v>5580</v>
      </c>
      <c r="B1188" t="s">
        <v>5581</v>
      </c>
      <c r="C1188" t="s">
        <v>5393</v>
      </c>
      <c r="D1188" t="str">
        <f>HYPERLINK("http://image.bazic.com/613.jpg","CLICK HERE")</f>
        <v>CLICK HERE</v>
      </c>
      <c r="E1188" s="6">
        <v>2.99</v>
      </c>
      <c r="F1188" s="7">
        <v>1.05</v>
      </c>
      <c r="G1188" s="4">
        <v>144</v>
      </c>
      <c r="H1188" s="5">
        <v>24</v>
      </c>
      <c r="I1188">
        <v>17.5</v>
      </c>
      <c r="J1188">
        <v>10.5</v>
      </c>
      <c r="K1188">
        <v>21.75</v>
      </c>
      <c r="L1188">
        <v>2.3128199999999999</v>
      </c>
      <c r="M1188">
        <v>20.399999999999999</v>
      </c>
      <c r="N1188" s="4">
        <v>9.75</v>
      </c>
      <c r="O1188">
        <v>8.5</v>
      </c>
      <c r="P1188">
        <v>6.75</v>
      </c>
      <c r="Q1188">
        <v>0.32373000000000002</v>
      </c>
      <c r="R1188" s="5">
        <v>3.2</v>
      </c>
      <c r="S1188">
        <v>3</v>
      </c>
      <c r="T1188">
        <v>1.5</v>
      </c>
      <c r="U1188">
        <v>5.5625</v>
      </c>
      <c r="V1188">
        <v>1.4489999999999999E-2</v>
      </c>
      <c r="W1188">
        <v>0.12</v>
      </c>
      <c r="X1188" s="2" t="s">
        <v>5582</v>
      </c>
      <c r="Y1188" s="1" t="s">
        <v>5583</v>
      </c>
      <c r="Z1188" s="3" t="s">
        <v>5584</v>
      </c>
      <c r="AA1188">
        <v>27</v>
      </c>
      <c r="AB1188" s="1" t="s">
        <v>5394</v>
      </c>
      <c r="AC1188" t="s">
        <v>38</v>
      </c>
    </row>
    <row r="1189" spans="1:29" x14ac:dyDescent="0.25">
      <c r="A1189" s="1" t="s">
        <v>5585</v>
      </c>
      <c r="B1189" t="s">
        <v>5586</v>
      </c>
      <c r="C1189" t="s">
        <v>617</v>
      </c>
      <c r="D1189" t="str">
        <f>HYPERLINK("http://image.bazic.com/61400.jpg","CLICK HERE")</f>
        <v>CLICK HERE</v>
      </c>
      <c r="E1189" s="6">
        <v>4.95</v>
      </c>
      <c r="F1189" s="7">
        <v>0.89</v>
      </c>
      <c r="G1189" s="4">
        <v>24</v>
      </c>
      <c r="I1189">
        <v>10.75</v>
      </c>
      <c r="J1189">
        <v>8.5</v>
      </c>
      <c r="K1189">
        <v>3.5</v>
      </c>
      <c r="L1189">
        <v>0.18507999999999999</v>
      </c>
      <c r="M1189">
        <v>4.3600000000000003</v>
      </c>
      <c r="S1189">
        <v>5.2560000000000002</v>
      </c>
      <c r="T1189">
        <v>0.27600000000000002</v>
      </c>
      <c r="U1189">
        <v>8.2279999999999998</v>
      </c>
      <c r="V1189">
        <v>6.9100000000000003E-3</v>
      </c>
      <c r="W1189">
        <v>0.18</v>
      </c>
      <c r="X1189" s="2" t="s">
        <v>5587</v>
      </c>
      <c r="Z1189" s="3" t="s">
        <v>5588</v>
      </c>
      <c r="AA1189">
        <v>180</v>
      </c>
      <c r="AB1189" s="1" t="s">
        <v>30</v>
      </c>
      <c r="AC1189" t="s">
        <v>31</v>
      </c>
    </row>
    <row r="1190" spans="1:29" x14ac:dyDescent="0.25">
      <c r="A1190" s="1" t="s">
        <v>5589</v>
      </c>
      <c r="B1190" t="s">
        <v>5590</v>
      </c>
      <c r="C1190" t="s">
        <v>617</v>
      </c>
      <c r="D1190" t="str">
        <f>HYPERLINK("http://image.bazic.com/61500.jpg","CLICK HERE")</f>
        <v>CLICK HERE</v>
      </c>
      <c r="E1190" s="6">
        <v>4.95</v>
      </c>
      <c r="F1190" s="7">
        <v>0.89</v>
      </c>
      <c r="G1190" s="4">
        <v>24</v>
      </c>
      <c r="I1190">
        <v>10.75</v>
      </c>
      <c r="J1190">
        <v>6.5</v>
      </c>
      <c r="K1190">
        <v>3.5</v>
      </c>
      <c r="L1190">
        <v>0.14152999999999999</v>
      </c>
      <c r="M1190">
        <v>4.32</v>
      </c>
      <c r="S1190">
        <v>5.2560000000000002</v>
      </c>
      <c r="T1190">
        <v>0.27600000000000002</v>
      </c>
      <c r="U1190">
        <v>8.2279999999999998</v>
      </c>
      <c r="V1190">
        <v>6.9100000000000003E-3</v>
      </c>
      <c r="W1190">
        <v>0.16</v>
      </c>
      <c r="X1190" s="2" t="s">
        <v>5591</v>
      </c>
      <c r="Z1190" s="3" t="s">
        <v>5592</v>
      </c>
      <c r="AA1190">
        <v>180</v>
      </c>
      <c r="AB1190" s="1" t="s">
        <v>30</v>
      </c>
      <c r="AC1190" t="s">
        <v>38</v>
      </c>
    </row>
    <row r="1191" spans="1:29" x14ac:dyDescent="0.25">
      <c r="A1191" s="1" t="s">
        <v>5593</v>
      </c>
      <c r="B1191" t="s">
        <v>5594</v>
      </c>
      <c r="C1191" t="s">
        <v>5393</v>
      </c>
      <c r="D1191" t="str">
        <f>HYPERLINK("http://image.bazic.com/619.jpg","CLICK HERE")</f>
        <v>CLICK HERE</v>
      </c>
      <c r="E1191" s="6">
        <v>2.99</v>
      </c>
      <c r="F1191" s="7">
        <v>1.2</v>
      </c>
      <c r="G1191" s="4">
        <v>144</v>
      </c>
      <c r="H1191" s="5">
        <v>24</v>
      </c>
      <c r="I1191">
        <v>17.5</v>
      </c>
      <c r="J1191">
        <v>12</v>
      </c>
      <c r="K1191">
        <v>18.5</v>
      </c>
      <c r="L1191">
        <v>2.2482600000000001</v>
      </c>
      <c r="M1191">
        <v>23.7</v>
      </c>
      <c r="N1191" s="4">
        <v>11.25</v>
      </c>
      <c r="O1191">
        <v>8.75</v>
      </c>
      <c r="P1191">
        <v>6</v>
      </c>
      <c r="Q1191">
        <v>0.34179999999999999</v>
      </c>
      <c r="R1191" s="5">
        <v>3.72</v>
      </c>
      <c r="S1191">
        <v>3.5</v>
      </c>
      <c r="T1191">
        <v>1.375</v>
      </c>
      <c r="U1191">
        <v>5.5</v>
      </c>
      <c r="V1191">
        <v>1.532E-2</v>
      </c>
      <c r="W1191">
        <v>0.14000000000000001</v>
      </c>
      <c r="X1191" s="2" t="s">
        <v>5595</v>
      </c>
      <c r="Y1191" s="1" t="s">
        <v>5596</v>
      </c>
      <c r="Z1191" s="3" t="s">
        <v>5597</v>
      </c>
      <c r="AA1191">
        <v>32</v>
      </c>
      <c r="AB1191" s="1" t="s">
        <v>5394</v>
      </c>
      <c r="AC1191" t="s">
        <v>38</v>
      </c>
    </row>
    <row r="1192" spans="1:29" x14ac:dyDescent="0.25">
      <c r="A1192" s="1" t="s">
        <v>5598</v>
      </c>
      <c r="B1192" t="s">
        <v>5599</v>
      </c>
      <c r="C1192" t="s">
        <v>5393</v>
      </c>
      <c r="D1192" t="str">
        <f>HYPERLINK("http://image.bazic.com/620.jpg","CLICK HERE")</f>
        <v>CLICK HERE</v>
      </c>
      <c r="E1192" s="6">
        <v>8.99</v>
      </c>
      <c r="F1192" s="7">
        <v>3.75</v>
      </c>
      <c r="G1192" s="4">
        <v>72</v>
      </c>
      <c r="H1192" s="5">
        <v>12</v>
      </c>
      <c r="I1192">
        <v>17.5</v>
      </c>
      <c r="J1192">
        <v>9.5</v>
      </c>
      <c r="K1192">
        <v>16.75</v>
      </c>
      <c r="L1192">
        <v>1.61151</v>
      </c>
      <c r="M1192">
        <v>28.9</v>
      </c>
      <c r="N1192" s="4">
        <v>8.75</v>
      </c>
      <c r="O1192">
        <v>8.25</v>
      </c>
      <c r="P1192">
        <v>5.25</v>
      </c>
      <c r="Q1192">
        <v>0.21931999999999999</v>
      </c>
      <c r="R1192" s="5">
        <v>4.5999999999999996</v>
      </c>
      <c r="S1192">
        <v>3.5859999999999999</v>
      </c>
      <c r="T1192">
        <v>1.4570000000000001</v>
      </c>
      <c r="U1192">
        <v>8.15</v>
      </c>
      <c r="V1192">
        <v>2.4639999999999999E-2</v>
      </c>
      <c r="W1192">
        <v>0.36</v>
      </c>
      <c r="X1192" s="2" t="s">
        <v>5600</v>
      </c>
      <c r="Y1192" s="1" t="s">
        <v>5601</v>
      </c>
      <c r="Z1192" s="3" t="s">
        <v>5602</v>
      </c>
      <c r="AA1192">
        <v>36</v>
      </c>
      <c r="AB1192" s="1" t="s">
        <v>5394</v>
      </c>
      <c r="AC1192" t="s">
        <v>38</v>
      </c>
    </row>
    <row r="1193" spans="1:29" x14ac:dyDescent="0.25">
      <c r="A1193" s="1" t="s">
        <v>5603</v>
      </c>
      <c r="B1193" t="s">
        <v>5604</v>
      </c>
      <c r="C1193" t="s">
        <v>5393</v>
      </c>
      <c r="D1193" t="str">
        <f>HYPERLINK("http://image.bazic.com/621.jpg","CLICK HERE")</f>
        <v>CLICK HERE</v>
      </c>
      <c r="E1193" s="6">
        <v>9.99</v>
      </c>
      <c r="F1193" s="7">
        <v>4.3499999999999996</v>
      </c>
      <c r="G1193" s="4">
        <v>48</v>
      </c>
      <c r="H1193" s="5">
        <v>12</v>
      </c>
      <c r="I1193">
        <v>20.5</v>
      </c>
      <c r="J1193">
        <v>11.5</v>
      </c>
      <c r="K1193">
        <v>13</v>
      </c>
      <c r="L1193">
        <v>1.7735799999999999</v>
      </c>
      <c r="M1193">
        <v>27.42</v>
      </c>
      <c r="N1193" s="4">
        <v>10.75</v>
      </c>
      <c r="O1193">
        <v>10</v>
      </c>
      <c r="P1193">
        <v>6</v>
      </c>
      <c r="Q1193">
        <v>0.37325999999999998</v>
      </c>
      <c r="R1193" s="5">
        <v>6.52</v>
      </c>
      <c r="S1193">
        <v>4.1340000000000003</v>
      </c>
      <c r="T1193">
        <v>1.5349999999999999</v>
      </c>
      <c r="U1193">
        <v>9.3309999999999995</v>
      </c>
      <c r="V1193">
        <v>3.4270000000000002E-2</v>
      </c>
      <c r="W1193">
        <v>0.52</v>
      </c>
      <c r="X1193" s="2" t="s">
        <v>5605</v>
      </c>
      <c r="Y1193" s="1" t="s">
        <v>5606</v>
      </c>
      <c r="Z1193" s="3" t="s">
        <v>5607</v>
      </c>
      <c r="AA1193">
        <v>48</v>
      </c>
      <c r="AB1193" s="1" t="s">
        <v>5394</v>
      </c>
      <c r="AC1193" t="s">
        <v>38</v>
      </c>
    </row>
    <row r="1194" spans="1:29" x14ac:dyDescent="0.25">
      <c r="A1194" s="1" t="s">
        <v>5608</v>
      </c>
      <c r="B1194" t="s">
        <v>5609</v>
      </c>
      <c r="C1194" t="s">
        <v>29</v>
      </c>
      <c r="D1194" t="str">
        <f>HYPERLINK("http://image.bazic.com/62133.jpg","CLICK HERE")</f>
        <v>CLICK HERE</v>
      </c>
      <c r="E1194" s="6">
        <v>4.99</v>
      </c>
      <c r="F1194" s="7">
        <v>1.2</v>
      </c>
      <c r="G1194" s="4">
        <v>36</v>
      </c>
      <c r="I1194">
        <v>16</v>
      </c>
      <c r="J1194">
        <v>11.25</v>
      </c>
      <c r="K1194">
        <v>4.25</v>
      </c>
      <c r="L1194">
        <v>0.44270999999999999</v>
      </c>
      <c r="M1194">
        <v>10.6</v>
      </c>
      <c r="S1194">
        <v>7.75</v>
      </c>
      <c r="T1194">
        <v>0.19</v>
      </c>
      <c r="U1194">
        <v>10.75</v>
      </c>
      <c r="V1194">
        <v>9.1599999999999997E-3</v>
      </c>
      <c r="W1194">
        <v>0.25800000000000001</v>
      </c>
      <c r="X1194" s="2" t="s">
        <v>5610</v>
      </c>
      <c r="Z1194" s="3" t="s">
        <v>5611</v>
      </c>
      <c r="AA1194">
        <v>100</v>
      </c>
      <c r="AB1194" s="1" t="s">
        <v>198</v>
      </c>
      <c r="AC1194" t="s">
        <v>31</v>
      </c>
    </row>
    <row r="1195" spans="1:29" x14ac:dyDescent="0.25">
      <c r="A1195" s="1" t="s">
        <v>5612</v>
      </c>
      <c r="B1195" t="s">
        <v>5613</v>
      </c>
      <c r="C1195" t="s">
        <v>5393</v>
      </c>
      <c r="D1195" t="str">
        <f>HYPERLINK("http://image.bazic.com/622.jpg","CLICK HERE")</f>
        <v>CLICK HERE</v>
      </c>
      <c r="E1195" s="6">
        <v>3.99</v>
      </c>
      <c r="F1195" s="7">
        <v>1.5</v>
      </c>
      <c r="G1195" s="4">
        <v>144</v>
      </c>
      <c r="H1195" s="5">
        <v>24</v>
      </c>
      <c r="I1195">
        <v>22</v>
      </c>
      <c r="J1195">
        <v>11.5</v>
      </c>
      <c r="K1195">
        <v>18.75</v>
      </c>
      <c r="L1195">
        <v>2.7452299999999998</v>
      </c>
      <c r="M1195">
        <v>30.78</v>
      </c>
      <c r="N1195" s="4">
        <v>10.75</v>
      </c>
      <c r="O1195">
        <v>10.75</v>
      </c>
      <c r="P1195">
        <v>6</v>
      </c>
      <c r="Q1195">
        <v>0.40126000000000001</v>
      </c>
      <c r="R1195" s="5">
        <v>4.9000000000000004</v>
      </c>
      <c r="S1195">
        <v>3.74</v>
      </c>
      <c r="T1195">
        <v>1.496</v>
      </c>
      <c r="U1195">
        <v>7.3819999999999997</v>
      </c>
      <c r="V1195">
        <v>2.3900000000000001E-2</v>
      </c>
      <c r="W1195">
        <v>0.18</v>
      </c>
      <c r="X1195" s="2" t="s">
        <v>5614</v>
      </c>
      <c r="Y1195" s="1" t="s">
        <v>5615</v>
      </c>
      <c r="Z1195" s="3" t="s">
        <v>5616</v>
      </c>
      <c r="AA1195">
        <v>24</v>
      </c>
      <c r="AB1195" s="1" t="s">
        <v>5394</v>
      </c>
      <c r="AC1195" t="s">
        <v>38</v>
      </c>
    </row>
    <row r="1196" spans="1:29" x14ac:dyDescent="0.25">
      <c r="A1196" s="1" t="s">
        <v>5617</v>
      </c>
      <c r="B1196" t="s">
        <v>5618</v>
      </c>
      <c r="C1196" t="s">
        <v>5393</v>
      </c>
      <c r="D1196" t="str">
        <f>HYPERLINK("http://image.bazic.com/623.jpg","CLICK HERE")</f>
        <v>CLICK HERE</v>
      </c>
      <c r="E1196" s="6">
        <v>3.99</v>
      </c>
      <c r="F1196" s="7">
        <v>1.5</v>
      </c>
      <c r="G1196" s="4">
        <v>144</v>
      </c>
      <c r="H1196" s="5">
        <v>24</v>
      </c>
      <c r="I1196">
        <v>22.25</v>
      </c>
      <c r="J1196">
        <v>11.5</v>
      </c>
      <c r="K1196">
        <v>16</v>
      </c>
      <c r="L1196">
        <v>2.3692099999999998</v>
      </c>
      <c r="M1196">
        <v>28.7</v>
      </c>
      <c r="N1196" s="4">
        <v>10.75</v>
      </c>
      <c r="O1196">
        <v>11</v>
      </c>
      <c r="P1196">
        <v>5</v>
      </c>
      <c r="Q1196">
        <v>0.34216000000000002</v>
      </c>
      <c r="R1196" s="5">
        <v>4.54</v>
      </c>
      <c r="S1196">
        <v>3.74</v>
      </c>
      <c r="T1196">
        <v>1.496</v>
      </c>
      <c r="U1196">
        <v>6.968</v>
      </c>
      <c r="V1196">
        <v>2.256E-2</v>
      </c>
      <c r="W1196">
        <v>0.18</v>
      </c>
      <c r="X1196" s="2" t="s">
        <v>5619</v>
      </c>
      <c r="Y1196" s="1" t="s">
        <v>5620</v>
      </c>
      <c r="Z1196" s="3" t="s">
        <v>5621</v>
      </c>
      <c r="AA1196">
        <v>24</v>
      </c>
      <c r="AB1196" s="1" t="s">
        <v>5394</v>
      </c>
      <c r="AC1196" t="s">
        <v>38</v>
      </c>
    </row>
    <row r="1197" spans="1:29" x14ac:dyDescent="0.25">
      <c r="A1197" s="1" t="s">
        <v>5622</v>
      </c>
      <c r="B1197" t="s">
        <v>5623</v>
      </c>
      <c r="C1197" t="s">
        <v>5393</v>
      </c>
      <c r="D1197" t="str">
        <f>HYPERLINK("http://image.bazic.com/624.jpg","CLICK HERE")</f>
        <v>CLICK HERE</v>
      </c>
      <c r="E1197" s="6">
        <v>4.99</v>
      </c>
      <c r="F1197" s="7">
        <v>1.5</v>
      </c>
      <c r="G1197" s="4">
        <v>144</v>
      </c>
      <c r="H1197" s="5">
        <v>24</v>
      </c>
      <c r="I1197">
        <v>22</v>
      </c>
      <c r="J1197">
        <v>14.5</v>
      </c>
      <c r="K1197">
        <v>13.5</v>
      </c>
      <c r="L1197">
        <v>2.4921899999999999</v>
      </c>
      <c r="M1197">
        <v>13.5</v>
      </c>
      <c r="N1197" s="4">
        <v>13.5</v>
      </c>
      <c r="O1197">
        <v>10.75</v>
      </c>
      <c r="P1197">
        <v>4.25</v>
      </c>
      <c r="Q1197">
        <v>0.35693000000000003</v>
      </c>
      <c r="R1197" s="5">
        <v>4.74</v>
      </c>
      <c r="S1197">
        <v>3.75</v>
      </c>
      <c r="T1197">
        <v>1</v>
      </c>
      <c r="U1197">
        <v>6.69</v>
      </c>
      <c r="V1197">
        <v>1.452E-2</v>
      </c>
      <c r="W1197">
        <v>0.183</v>
      </c>
      <c r="X1197" s="2" t="s">
        <v>5624</v>
      </c>
      <c r="Y1197" s="1" t="s">
        <v>5625</v>
      </c>
      <c r="Z1197" s="3" t="s">
        <v>5626</v>
      </c>
      <c r="AA1197">
        <v>20</v>
      </c>
      <c r="AB1197" s="1" t="s">
        <v>5394</v>
      </c>
      <c r="AC1197" t="s">
        <v>38</v>
      </c>
    </row>
    <row r="1198" spans="1:29" x14ac:dyDescent="0.25">
      <c r="A1198" s="1" t="s">
        <v>5627</v>
      </c>
      <c r="B1198" t="s">
        <v>5628</v>
      </c>
      <c r="C1198" t="s">
        <v>5629</v>
      </c>
      <c r="D1198" t="str">
        <f>HYPERLINK("http://image.bazic.com/6301.jpg","CLICK HERE")</f>
        <v>CLICK HERE</v>
      </c>
      <c r="E1198" s="6">
        <v>2.99</v>
      </c>
      <c r="F1198" s="7">
        <v>1.5</v>
      </c>
      <c r="G1198" s="4">
        <v>144</v>
      </c>
      <c r="H1198" s="5">
        <v>24</v>
      </c>
      <c r="I1198">
        <v>14.25</v>
      </c>
      <c r="J1198">
        <v>13.25</v>
      </c>
      <c r="K1198">
        <v>15</v>
      </c>
      <c r="L1198">
        <v>1.639</v>
      </c>
      <c r="M1198">
        <v>20</v>
      </c>
      <c r="N1198" s="4">
        <v>12.25</v>
      </c>
      <c r="O1198">
        <v>6.75</v>
      </c>
      <c r="P1198">
        <v>4.5</v>
      </c>
      <c r="Q1198">
        <v>0.21532999999999999</v>
      </c>
      <c r="R1198" s="5">
        <v>3.1</v>
      </c>
      <c r="S1198">
        <v>4.25</v>
      </c>
      <c r="T1198">
        <v>1.125</v>
      </c>
      <c r="U1198">
        <v>6.75</v>
      </c>
      <c r="V1198">
        <v>1.8679999999999999E-2</v>
      </c>
      <c r="W1198">
        <v>0.11899999999999999</v>
      </c>
      <c r="X1198" s="2" t="s">
        <v>5631</v>
      </c>
      <c r="Y1198" s="1" t="s">
        <v>5632</v>
      </c>
      <c r="Z1198" s="3" t="s">
        <v>5633</v>
      </c>
      <c r="AA1198">
        <v>45</v>
      </c>
      <c r="AB1198" s="1" t="s">
        <v>5630</v>
      </c>
      <c r="AC1198" t="s">
        <v>38</v>
      </c>
    </row>
    <row r="1199" spans="1:29" x14ac:dyDescent="0.25">
      <c r="A1199" s="1" t="s">
        <v>5634</v>
      </c>
      <c r="B1199" t="s">
        <v>5635</v>
      </c>
      <c r="C1199" t="s">
        <v>5629</v>
      </c>
      <c r="D1199" t="str">
        <f>HYPERLINK("http://image.bazic.com/6303.jpg","CLICK HERE")</f>
        <v>CLICK HERE</v>
      </c>
      <c r="E1199" s="6">
        <v>2.99</v>
      </c>
      <c r="F1199" s="7">
        <v>1.5</v>
      </c>
      <c r="G1199" s="4">
        <v>144</v>
      </c>
      <c r="H1199" s="5">
        <v>24</v>
      </c>
      <c r="I1199">
        <v>14.25</v>
      </c>
      <c r="J1199">
        <v>9.75</v>
      </c>
      <c r="K1199">
        <v>16.75</v>
      </c>
      <c r="L1199">
        <v>1.34676</v>
      </c>
      <c r="M1199">
        <v>15.66</v>
      </c>
      <c r="N1199" s="4">
        <v>9</v>
      </c>
      <c r="O1199">
        <v>7</v>
      </c>
      <c r="P1199">
        <v>5.25</v>
      </c>
      <c r="Q1199">
        <v>0.19141</v>
      </c>
      <c r="R1199" s="5">
        <v>2.44</v>
      </c>
      <c r="S1199">
        <v>3.125</v>
      </c>
      <c r="T1199">
        <v>1.25</v>
      </c>
      <c r="U1199">
        <v>6.125</v>
      </c>
      <c r="V1199">
        <v>1.3849999999999999E-2</v>
      </c>
      <c r="W1199">
        <v>9.2999999999999999E-2</v>
      </c>
      <c r="X1199" s="2" t="s">
        <v>5636</v>
      </c>
      <c r="Y1199" s="1" t="s">
        <v>5637</v>
      </c>
      <c r="Z1199" s="3" t="s">
        <v>5638</v>
      </c>
      <c r="AA1199">
        <v>40</v>
      </c>
      <c r="AB1199" s="1" t="s">
        <v>5630</v>
      </c>
      <c r="AC1199" t="s">
        <v>38</v>
      </c>
    </row>
    <row r="1200" spans="1:29" x14ac:dyDescent="0.25">
      <c r="A1200" s="1" t="s">
        <v>5639</v>
      </c>
      <c r="B1200" t="s">
        <v>5640</v>
      </c>
      <c r="C1200" t="s">
        <v>29</v>
      </c>
      <c r="D1200" t="str">
        <f>HYPERLINK("http://image.bazic.com/63081.jpg","CLICK HERE")</f>
        <v>CLICK HERE</v>
      </c>
      <c r="E1200" s="6">
        <v>4.99</v>
      </c>
      <c r="F1200" s="7">
        <v>1.2</v>
      </c>
      <c r="G1200" s="4">
        <v>36</v>
      </c>
      <c r="I1200">
        <v>11.25</v>
      </c>
      <c r="J1200">
        <v>8.75</v>
      </c>
      <c r="K1200">
        <v>6.25</v>
      </c>
      <c r="L1200">
        <v>0.35604000000000002</v>
      </c>
      <c r="M1200">
        <v>9.68</v>
      </c>
      <c r="S1200">
        <v>7.75</v>
      </c>
      <c r="T1200">
        <v>0.19</v>
      </c>
      <c r="U1200">
        <v>10.75</v>
      </c>
      <c r="V1200">
        <v>9.1599999999999997E-3</v>
      </c>
      <c r="W1200">
        <v>0.26</v>
      </c>
      <c r="X1200" s="2" t="s">
        <v>5641</v>
      </c>
      <c r="Z1200" s="3" t="s">
        <v>5642</v>
      </c>
      <c r="AA1200">
        <v>119</v>
      </c>
      <c r="AB1200" s="1" t="s">
        <v>198</v>
      </c>
      <c r="AC1200" t="s">
        <v>31</v>
      </c>
    </row>
    <row r="1201" spans="1:29" x14ac:dyDescent="0.25">
      <c r="A1201" s="1" t="s">
        <v>5643</v>
      </c>
      <c r="B1201" t="s">
        <v>5644</v>
      </c>
      <c r="C1201" t="s">
        <v>29</v>
      </c>
      <c r="D1201" t="str">
        <f>HYPERLINK("http://image.bazic.com/63358.jpg","CLICK HERE")</f>
        <v>CLICK HERE</v>
      </c>
      <c r="E1201" s="6">
        <v>4.99</v>
      </c>
      <c r="F1201" s="7">
        <v>1.2</v>
      </c>
      <c r="G1201" s="4">
        <v>24</v>
      </c>
      <c r="I1201">
        <v>11</v>
      </c>
      <c r="J1201">
        <v>8.25</v>
      </c>
      <c r="K1201">
        <v>5.5</v>
      </c>
      <c r="L1201">
        <v>0.28885</v>
      </c>
      <c r="M1201">
        <v>7.08</v>
      </c>
      <c r="S1201">
        <v>7.75</v>
      </c>
      <c r="T1201">
        <v>11</v>
      </c>
      <c r="U1201">
        <v>0.125</v>
      </c>
      <c r="V1201">
        <v>6.1700000000000001E-3</v>
      </c>
      <c r="W1201">
        <v>0.28000000000000003</v>
      </c>
      <c r="X1201" s="2" t="s">
        <v>5645</v>
      </c>
      <c r="Z1201" s="3" t="s">
        <v>5646</v>
      </c>
      <c r="AA1201">
        <v>133</v>
      </c>
      <c r="AC1201" t="s">
        <v>31</v>
      </c>
    </row>
    <row r="1202" spans="1:29" x14ac:dyDescent="0.25">
      <c r="A1202" s="1" t="s">
        <v>5647</v>
      </c>
      <c r="B1202" t="s">
        <v>5648</v>
      </c>
      <c r="C1202" t="s">
        <v>29</v>
      </c>
      <c r="D1202" t="str">
        <f>HYPERLINK("http://image.bazic.com/63359.jpg","CLICK HERE")</f>
        <v>CLICK HERE</v>
      </c>
      <c r="E1202" s="6">
        <v>4.99</v>
      </c>
      <c r="F1202" s="7">
        <v>1.2</v>
      </c>
      <c r="G1202" s="4">
        <v>24</v>
      </c>
      <c r="I1202">
        <v>11</v>
      </c>
      <c r="J1202">
        <v>8</v>
      </c>
      <c r="K1202">
        <v>5.5</v>
      </c>
      <c r="L1202">
        <v>0.28009000000000001</v>
      </c>
      <c r="M1202">
        <v>7.02</v>
      </c>
      <c r="S1202">
        <v>7.75</v>
      </c>
      <c r="T1202">
        <v>11</v>
      </c>
      <c r="U1202">
        <v>0.125</v>
      </c>
      <c r="V1202">
        <v>6.1700000000000001E-3</v>
      </c>
      <c r="W1202">
        <v>0.28000000000000003</v>
      </c>
      <c r="X1202" s="2" t="s">
        <v>5649</v>
      </c>
      <c r="Z1202" s="3" t="s">
        <v>5650</v>
      </c>
      <c r="AA1202">
        <v>133</v>
      </c>
      <c r="AC1202" t="s">
        <v>31</v>
      </c>
    </row>
    <row r="1203" spans="1:29" x14ac:dyDescent="0.25">
      <c r="A1203" s="1" t="s">
        <v>5651</v>
      </c>
      <c r="B1203" t="s">
        <v>5652</v>
      </c>
      <c r="C1203" t="s">
        <v>3688</v>
      </c>
      <c r="D1203" t="str">
        <f>HYPERLINK("http://image.bazic.com/6367.jpg","CLICK HERE")</f>
        <v>CLICK HERE</v>
      </c>
      <c r="E1203" s="6">
        <v>3.99</v>
      </c>
      <c r="F1203" s="7">
        <v>1.05</v>
      </c>
      <c r="G1203" s="4">
        <v>24</v>
      </c>
      <c r="I1203">
        <v>11.5</v>
      </c>
      <c r="J1203">
        <v>8.25</v>
      </c>
      <c r="K1203">
        <v>3.25</v>
      </c>
      <c r="L1203">
        <v>0.17843999999999999</v>
      </c>
      <c r="M1203">
        <v>4.24</v>
      </c>
      <c r="S1203">
        <v>7.75</v>
      </c>
      <c r="T1203">
        <v>6.25E-2</v>
      </c>
      <c r="U1203">
        <v>10.875</v>
      </c>
      <c r="V1203">
        <v>3.0500000000000002E-3</v>
      </c>
      <c r="W1203">
        <v>0.16</v>
      </c>
      <c r="X1203" s="2" t="s">
        <v>5653</v>
      </c>
      <c r="Z1203" s="3" t="s">
        <v>5654</v>
      </c>
      <c r="AA1203">
        <v>108</v>
      </c>
      <c r="AB1203" s="1" t="s">
        <v>198</v>
      </c>
      <c r="AC1203" t="s">
        <v>31</v>
      </c>
    </row>
    <row r="1204" spans="1:29" x14ac:dyDescent="0.25">
      <c r="A1204" s="1" t="s">
        <v>5655</v>
      </c>
      <c r="B1204" t="s">
        <v>5656</v>
      </c>
      <c r="C1204" t="s">
        <v>3688</v>
      </c>
      <c r="D1204" t="str">
        <f>HYPERLINK("http://image.bazic.com/640000.jpg","CLICK HERE")</f>
        <v>CLICK HERE</v>
      </c>
      <c r="E1204" s="6">
        <v>3.99</v>
      </c>
      <c r="F1204" s="7">
        <v>1.05</v>
      </c>
      <c r="G1204" s="4">
        <v>24</v>
      </c>
      <c r="I1204">
        <v>10.75</v>
      </c>
      <c r="J1204">
        <v>8.5</v>
      </c>
      <c r="K1204">
        <v>3.5</v>
      </c>
      <c r="L1204">
        <v>0.18507999999999999</v>
      </c>
      <c r="M1204">
        <v>4.6399999999999997</v>
      </c>
      <c r="S1204">
        <v>7.7560000000000002</v>
      </c>
      <c r="T1204">
        <v>7.8700000000000006E-2</v>
      </c>
      <c r="U1204">
        <v>10.709</v>
      </c>
      <c r="V1204">
        <v>3.7799999999999999E-3</v>
      </c>
      <c r="W1204">
        <v>0.16</v>
      </c>
      <c r="X1204" s="2" t="s">
        <v>5657</v>
      </c>
      <c r="Z1204" s="3" t="s">
        <v>5658</v>
      </c>
      <c r="AA1204">
        <v>180</v>
      </c>
      <c r="AB1204" s="1" t="s">
        <v>198</v>
      </c>
      <c r="AC1204" t="s">
        <v>31</v>
      </c>
    </row>
    <row r="1205" spans="1:29" x14ac:dyDescent="0.25">
      <c r="A1205" s="1" t="s">
        <v>5659</v>
      </c>
      <c r="B1205" t="s">
        <v>5660</v>
      </c>
      <c r="C1205" t="s">
        <v>617</v>
      </c>
      <c r="D1205" t="str">
        <f>HYPERLINK("http://image.bazic.com/641.jpg","CLICK HERE")</f>
        <v>CLICK HERE</v>
      </c>
      <c r="E1205" s="6">
        <v>6.95</v>
      </c>
      <c r="F1205" s="7">
        <v>1.05</v>
      </c>
      <c r="G1205" s="4">
        <v>24</v>
      </c>
      <c r="I1205">
        <v>11</v>
      </c>
      <c r="J1205">
        <v>8.5</v>
      </c>
      <c r="K1205">
        <v>6.5</v>
      </c>
      <c r="L1205">
        <v>0.35171000000000002</v>
      </c>
      <c r="M1205">
        <v>7.86</v>
      </c>
      <c r="S1205">
        <v>5.13</v>
      </c>
      <c r="T1205">
        <v>0.5</v>
      </c>
      <c r="U1205">
        <v>7.75</v>
      </c>
      <c r="V1205">
        <v>1.15E-2</v>
      </c>
      <c r="W1205">
        <v>0.315</v>
      </c>
      <c r="X1205" s="2" t="s">
        <v>5661</v>
      </c>
      <c r="Z1205" s="3" t="s">
        <v>5662</v>
      </c>
      <c r="AA1205">
        <v>126</v>
      </c>
      <c r="AB1205" s="1" t="s">
        <v>30</v>
      </c>
      <c r="AC1205" t="s">
        <v>847</v>
      </c>
    </row>
    <row r="1206" spans="1:29" x14ac:dyDescent="0.25">
      <c r="A1206" s="1" t="s">
        <v>5663</v>
      </c>
      <c r="B1206" t="s">
        <v>5664</v>
      </c>
      <c r="C1206" t="s">
        <v>29</v>
      </c>
      <c r="D1206" t="str">
        <f>HYPERLINK("http://image.bazic.com/49427.jpg","CLICK HERE")</f>
        <v>CLICK HERE</v>
      </c>
      <c r="E1206" s="6">
        <v>4.99</v>
      </c>
      <c r="F1206" s="7">
        <v>1.2</v>
      </c>
      <c r="G1206" s="4">
        <v>36</v>
      </c>
      <c r="I1206">
        <v>16</v>
      </c>
      <c r="J1206">
        <v>11</v>
      </c>
      <c r="K1206">
        <v>4.25</v>
      </c>
      <c r="L1206">
        <v>0.43286999999999998</v>
      </c>
      <c r="M1206">
        <v>10.4</v>
      </c>
      <c r="S1206">
        <v>7.75</v>
      </c>
      <c r="T1206">
        <v>7.75</v>
      </c>
      <c r="U1206">
        <v>0.25</v>
      </c>
      <c r="V1206">
        <v>1.205E-2</v>
      </c>
      <c r="W1206">
        <v>0.27800000000000002</v>
      </c>
      <c r="X1206" s="2" t="s">
        <v>4355</v>
      </c>
      <c r="Z1206" s="3" t="s">
        <v>5665</v>
      </c>
      <c r="AA1206">
        <v>99</v>
      </c>
      <c r="AC1206" t="s">
        <v>31</v>
      </c>
    </row>
    <row r="1207" spans="1:29" x14ac:dyDescent="0.25">
      <c r="A1207" s="1" t="s">
        <v>5666</v>
      </c>
      <c r="B1207" t="s">
        <v>5667</v>
      </c>
      <c r="C1207" t="s">
        <v>29</v>
      </c>
      <c r="D1207" t="str">
        <f>HYPERLINK("http://image.bazic.com/65269.jpg","CLICK HERE")</f>
        <v>CLICK HERE</v>
      </c>
      <c r="E1207" s="6">
        <v>4.99</v>
      </c>
      <c r="F1207" s="7">
        <v>1.2</v>
      </c>
      <c r="G1207" s="4">
        <v>36</v>
      </c>
      <c r="I1207">
        <v>16</v>
      </c>
      <c r="J1207">
        <v>11.5</v>
      </c>
      <c r="K1207">
        <v>4.5</v>
      </c>
      <c r="L1207">
        <v>0.47916999999999998</v>
      </c>
      <c r="M1207">
        <v>10.7</v>
      </c>
      <c r="S1207">
        <v>7.75</v>
      </c>
      <c r="T1207">
        <v>0.25</v>
      </c>
      <c r="U1207">
        <v>10.75</v>
      </c>
      <c r="V1207">
        <v>1.205E-2</v>
      </c>
      <c r="W1207">
        <v>0.28000000000000003</v>
      </c>
      <c r="X1207" s="2" t="s">
        <v>5668</v>
      </c>
      <c r="Z1207" s="3" t="s">
        <v>5669</v>
      </c>
      <c r="AA1207">
        <v>99</v>
      </c>
      <c r="AB1207" s="1" t="s">
        <v>198</v>
      </c>
      <c r="AC1207" t="s">
        <v>31</v>
      </c>
    </row>
    <row r="1208" spans="1:29" x14ac:dyDescent="0.25">
      <c r="A1208" s="1" t="s">
        <v>5670</v>
      </c>
      <c r="B1208" t="s">
        <v>5671</v>
      </c>
      <c r="C1208" t="s">
        <v>617</v>
      </c>
      <c r="D1208" t="str">
        <f>HYPERLINK("http://image.bazic.com/660.jpg","CLICK HERE")</f>
        <v>CLICK HERE</v>
      </c>
      <c r="E1208" s="6">
        <v>3.95</v>
      </c>
      <c r="F1208" s="7">
        <v>0.89</v>
      </c>
      <c r="G1208" s="4">
        <v>24</v>
      </c>
      <c r="I1208">
        <v>10.75</v>
      </c>
      <c r="J1208">
        <v>8.5</v>
      </c>
      <c r="K1208">
        <v>3.5</v>
      </c>
      <c r="L1208">
        <v>0.18507999999999999</v>
      </c>
      <c r="M1208">
        <v>4.34</v>
      </c>
      <c r="S1208">
        <v>5.2359999999999998</v>
      </c>
      <c r="T1208">
        <v>0.27600000000000002</v>
      </c>
      <c r="U1208">
        <v>8.1890000000000001</v>
      </c>
      <c r="V1208">
        <v>6.8500000000000002E-3</v>
      </c>
      <c r="W1208">
        <v>0.16</v>
      </c>
      <c r="X1208" s="2" t="s">
        <v>5672</v>
      </c>
      <c r="Z1208" s="3" t="s">
        <v>5673</v>
      </c>
      <c r="AA1208">
        <v>180</v>
      </c>
      <c r="AB1208" s="1" t="s">
        <v>30</v>
      </c>
      <c r="AC1208" t="s">
        <v>31</v>
      </c>
    </row>
    <row r="1209" spans="1:29" x14ac:dyDescent="0.25">
      <c r="A1209" s="1" t="s">
        <v>5674</v>
      </c>
      <c r="B1209" t="s">
        <v>5675</v>
      </c>
      <c r="C1209" t="s">
        <v>5393</v>
      </c>
      <c r="D1209" t="str">
        <f>HYPERLINK("http://image.bazic.com/680.jpg","CLICK HERE")</f>
        <v>CLICK HERE</v>
      </c>
      <c r="E1209" s="6">
        <v>10.99</v>
      </c>
      <c r="F1209" s="7">
        <v>7.35</v>
      </c>
      <c r="G1209" s="4">
        <v>12</v>
      </c>
      <c r="I1209">
        <v>18</v>
      </c>
      <c r="J1209">
        <v>10</v>
      </c>
      <c r="K1209">
        <v>8</v>
      </c>
      <c r="L1209">
        <v>0.83333000000000002</v>
      </c>
      <c r="M1209">
        <v>11.08</v>
      </c>
      <c r="S1209">
        <v>9.0549999999999997</v>
      </c>
      <c r="T1209">
        <v>1.3779999999999999</v>
      </c>
      <c r="U1209">
        <v>7.2439999999999998</v>
      </c>
      <c r="V1209">
        <v>5.2310000000000002E-2</v>
      </c>
      <c r="W1209">
        <v>0.88749999999999996</v>
      </c>
      <c r="X1209" s="2" t="s">
        <v>5676</v>
      </c>
      <c r="Z1209" s="3" t="s">
        <v>5677</v>
      </c>
      <c r="AA1209">
        <v>50</v>
      </c>
      <c r="AB1209" s="1" t="s">
        <v>5394</v>
      </c>
      <c r="AC1209" t="s">
        <v>38</v>
      </c>
    </row>
    <row r="1210" spans="1:29" x14ac:dyDescent="0.25">
      <c r="A1210" s="1" t="s">
        <v>5678</v>
      </c>
      <c r="B1210" t="s">
        <v>5679</v>
      </c>
      <c r="C1210" t="s">
        <v>5680</v>
      </c>
      <c r="D1210" t="str">
        <f>HYPERLINK("http://image.bazic.com/6800.jpg","CLICK HERE")</f>
        <v>CLICK HERE</v>
      </c>
      <c r="E1210" s="6">
        <v>2.99</v>
      </c>
      <c r="F1210" s="7">
        <v>0.99</v>
      </c>
      <c r="G1210" s="4">
        <v>72</v>
      </c>
      <c r="H1210" s="5">
        <v>24</v>
      </c>
      <c r="I1210">
        <v>16</v>
      </c>
      <c r="J1210">
        <v>9.5</v>
      </c>
      <c r="K1210">
        <v>10.5</v>
      </c>
      <c r="L1210">
        <v>0.92361000000000004</v>
      </c>
      <c r="M1210">
        <v>24.16</v>
      </c>
      <c r="N1210" s="4">
        <v>9</v>
      </c>
      <c r="O1210">
        <v>5.25</v>
      </c>
      <c r="P1210">
        <v>10.25</v>
      </c>
      <c r="Q1210">
        <v>0.28027000000000002</v>
      </c>
      <c r="R1210" s="5">
        <v>7.84</v>
      </c>
      <c r="S1210">
        <v>5</v>
      </c>
      <c r="T1210">
        <v>0.375</v>
      </c>
      <c r="U1210">
        <v>10</v>
      </c>
      <c r="V1210">
        <v>1.085E-2</v>
      </c>
      <c r="W1210">
        <v>0.29299999999999998</v>
      </c>
      <c r="X1210" s="2" t="s">
        <v>5682</v>
      </c>
      <c r="Y1210" s="1" t="s">
        <v>5683</v>
      </c>
      <c r="Z1210" s="3" t="s">
        <v>5684</v>
      </c>
      <c r="AA1210">
        <v>60</v>
      </c>
      <c r="AB1210" s="1" t="s">
        <v>5681</v>
      </c>
      <c r="AC1210" t="s">
        <v>38</v>
      </c>
    </row>
    <row r="1211" spans="1:29" x14ac:dyDescent="0.25">
      <c r="A1211" s="1" t="s">
        <v>5685</v>
      </c>
      <c r="B1211" t="s">
        <v>5686</v>
      </c>
      <c r="C1211" t="s">
        <v>5680</v>
      </c>
      <c r="D1211" t="str">
        <f>HYPERLINK("http://image.bazic.com/6801.jpg","CLICK HERE")</f>
        <v>CLICK HERE</v>
      </c>
      <c r="E1211" s="6">
        <v>2.99</v>
      </c>
      <c r="F1211" s="7">
        <v>1.05</v>
      </c>
      <c r="G1211" s="4">
        <v>72</v>
      </c>
      <c r="H1211" s="5">
        <v>24</v>
      </c>
      <c r="I1211">
        <v>16.5</v>
      </c>
      <c r="J1211">
        <v>10</v>
      </c>
      <c r="K1211">
        <v>10.25</v>
      </c>
      <c r="L1211">
        <v>0.97872999999999999</v>
      </c>
      <c r="M1211">
        <v>17.88</v>
      </c>
      <c r="N1211" s="4">
        <v>9.25</v>
      </c>
      <c r="O1211">
        <v>5.25</v>
      </c>
      <c r="P1211">
        <v>10</v>
      </c>
      <c r="Q1211">
        <v>0.28103</v>
      </c>
      <c r="R1211" s="5">
        <v>5.72</v>
      </c>
      <c r="S1211">
        <v>5</v>
      </c>
      <c r="T1211">
        <v>0.375</v>
      </c>
      <c r="U1211">
        <v>10</v>
      </c>
      <c r="V1211">
        <v>1.085E-2</v>
      </c>
      <c r="W1211">
        <v>0.223</v>
      </c>
      <c r="X1211" s="2" t="s">
        <v>5687</v>
      </c>
      <c r="Y1211" s="1" t="s">
        <v>5688</v>
      </c>
      <c r="Z1211" s="3" t="s">
        <v>5689</v>
      </c>
      <c r="AA1211">
        <v>60</v>
      </c>
      <c r="AB1211" s="1" t="s">
        <v>5681</v>
      </c>
      <c r="AC1211" t="s">
        <v>38</v>
      </c>
    </row>
    <row r="1212" spans="1:29" x14ac:dyDescent="0.25">
      <c r="A1212" s="1" t="s">
        <v>5690</v>
      </c>
      <c r="B1212" t="s">
        <v>5691</v>
      </c>
      <c r="C1212" t="s">
        <v>5680</v>
      </c>
      <c r="D1212" t="str">
        <f>HYPERLINK("http://image.bazic.com/6802.jpg","CLICK HERE")</f>
        <v>CLICK HERE</v>
      </c>
      <c r="E1212" s="6">
        <v>2.99</v>
      </c>
      <c r="F1212" s="7">
        <v>0.99</v>
      </c>
      <c r="G1212" s="4">
        <v>72</v>
      </c>
      <c r="H1212" s="5">
        <v>24</v>
      </c>
      <c r="I1212">
        <v>20.75</v>
      </c>
      <c r="J1212">
        <v>6.25</v>
      </c>
      <c r="K1212">
        <v>9.75</v>
      </c>
      <c r="L1212">
        <v>0.73173999999999995</v>
      </c>
      <c r="M1212">
        <v>20</v>
      </c>
      <c r="N1212" s="4">
        <v>7.25</v>
      </c>
      <c r="O1212">
        <v>6.75</v>
      </c>
      <c r="P1212">
        <v>9.25</v>
      </c>
      <c r="Q1212">
        <v>0.26196000000000003</v>
      </c>
      <c r="R1212" s="5">
        <v>5.28</v>
      </c>
      <c r="S1212">
        <v>6.25</v>
      </c>
      <c r="T1212">
        <v>0.75</v>
      </c>
      <c r="U1212">
        <v>5.5</v>
      </c>
      <c r="V1212">
        <v>1.4919999999999999E-2</v>
      </c>
      <c r="W1212">
        <v>0.22700000000000001</v>
      </c>
      <c r="X1212" s="2" t="s">
        <v>5692</v>
      </c>
      <c r="Y1212" s="1" t="s">
        <v>5693</v>
      </c>
      <c r="Z1212" s="3" t="s">
        <v>5694</v>
      </c>
      <c r="AA1212">
        <v>50</v>
      </c>
      <c r="AB1212" s="1" t="s">
        <v>5681</v>
      </c>
      <c r="AC1212" t="s">
        <v>38</v>
      </c>
    </row>
    <row r="1213" spans="1:29" x14ac:dyDescent="0.25">
      <c r="A1213" s="1" t="s">
        <v>5695</v>
      </c>
      <c r="B1213" t="s">
        <v>5696</v>
      </c>
      <c r="C1213" t="s">
        <v>5680</v>
      </c>
      <c r="D1213" t="str">
        <f>HYPERLINK("http://image.bazic.com/6803.jpg","CLICK HERE")</f>
        <v>CLICK HERE</v>
      </c>
      <c r="E1213" s="6">
        <v>2.99</v>
      </c>
      <c r="F1213" s="7">
        <v>1.05</v>
      </c>
      <c r="G1213" s="4">
        <v>72</v>
      </c>
      <c r="H1213" s="5">
        <v>24</v>
      </c>
      <c r="I1213">
        <v>20.75</v>
      </c>
      <c r="J1213">
        <v>8</v>
      </c>
      <c r="K1213">
        <v>9.5</v>
      </c>
      <c r="L1213">
        <v>0.91261999999999999</v>
      </c>
      <c r="M1213">
        <v>23.26</v>
      </c>
      <c r="N1213" s="4">
        <v>7.5</v>
      </c>
      <c r="O1213">
        <v>6.75</v>
      </c>
      <c r="P1213">
        <v>9.25</v>
      </c>
      <c r="Q1213">
        <v>0.27100000000000002</v>
      </c>
      <c r="R1213" s="5">
        <v>7.56</v>
      </c>
      <c r="S1213">
        <v>6.25</v>
      </c>
      <c r="T1213">
        <v>0.75</v>
      </c>
      <c r="U1213">
        <v>5.5</v>
      </c>
      <c r="V1213">
        <v>1.4919999999999999E-2</v>
      </c>
      <c r="W1213">
        <v>0.30399999999999999</v>
      </c>
      <c r="X1213" s="2" t="s">
        <v>5697</v>
      </c>
      <c r="Y1213" s="1" t="s">
        <v>5698</v>
      </c>
      <c r="Z1213" s="3" t="s">
        <v>5699</v>
      </c>
      <c r="AA1213">
        <v>50</v>
      </c>
      <c r="AB1213" s="1" t="s">
        <v>5681</v>
      </c>
      <c r="AC1213" t="s">
        <v>38</v>
      </c>
    </row>
    <row r="1214" spans="1:29" x14ac:dyDescent="0.25">
      <c r="A1214" s="1" t="s">
        <v>5700</v>
      </c>
      <c r="B1214" t="s">
        <v>5701</v>
      </c>
      <c r="C1214" t="s">
        <v>5680</v>
      </c>
      <c r="D1214" t="str">
        <f>HYPERLINK("http://image.bazic.com/6804.jpg","CLICK HERE")</f>
        <v>CLICK HERE</v>
      </c>
      <c r="E1214" s="6">
        <v>16.989999999999998</v>
      </c>
      <c r="F1214" s="7">
        <v>8.85</v>
      </c>
      <c r="G1214" s="4">
        <v>10</v>
      </c>
      <c r="I1214">
        <v>23.5</v>
      </c>
      <c r="J1214">
        <v>14</v>
      </c>
      <c r="K1214">
        <v>6.5</v>
      </c>
      <c r="L1214">
        <v>1.23756</v>
      </c>
      <c r="M1214">
        <v>29.58</v>
      </c>
      <c r="S1214">
        <v>6.875</v>
      </c>
      <c r="T1214">
        <v>4.5</v>
      </c>
      <c r="U1214">
        <v>5.875</v>
      </c>
      <c r="V1214">
        <v>0.10518</v>
      </c>
      <c r="W1214">
        <v>2.919</v>
      </c>
      <c r="X1214" s="2" t="s">
        <v>5702</v>
      </c>
      <c r="Z1214" s="3" t="s">
        <v>5703</v>
      </c>
      <c r="AA1214">
        <v>40</v>
      </c>
      <c r="AB1214" s="1" t="s">
        <v>5681</v>
      </c>
      <c r="AC1214" t="s">
        <v>38</v>
      </c>
    </row>
    <row r="1215" spans="1:29" x14ac:dyDescent="0.25">
      <c r="A1215" s="1" t="s">
        <v>5704</v>
      </c>
      <c r="B1215" t="s">
        <v>5705</v>
      </c>
      <c r="C1215" t="s">
        <v>5680</v>
      </c>
      <c r="D1215" t="str">
        <f>HYPERLINK("http://image.bazic.com/6805.jpg","CLICK HERE")</f>
        <v>CLICK HERE</v>
      </c>
      <c r="E1215" s="6">
        <v>16.989999999999998</v>
      </c>
      <c r="F1215" s="7">
        <v>8.25</v>
      </c>
      <c r="G1215" s="4">
        <v>10</v>
      </c>
      <c r="I1215">
        <v>31</v>
      </c>
      <c r="J1215">
        <v>7.75</v>
      </c>
      <c r="K1215">
        <v>9</v>
      </c>
      <c r="L1215">
        <v>1.2513000000000001</v>
      </c>
      <c r="M1215">
        <v>21.9</v>
      </c>
      <c r="S1215">
        <v>7</v>
      </c>
      <c r="T1215">
        <v>6</v>
      </c>
      <c r="U1215">
        <v>4</v>
      </c>
      <c r="V1215">
        <v>9.7220000000000001E-2</v>
      </c>
      <c r="W1215">
        <v>2.996</v>
      </c>
      <c r="X1215" s="2" t="s">
        <v>5706</v>
      </c>
      <c r="Z1215" s="3" t="s">
        <v>5707</v>
      </c>
      <c r="AA1215">
        <v>35</v>
      </c>
      <c r="AB1215" s="1" t="s">
        <v>5681</v>
      </c>
      <c r="AC1215" t="s">
        <v>38</v>
      </c>
    </row>
    <row r="1216" spans="1:29" x14ac:dyDescent="0.25">
      <c r="A1216" s="1" t="s">
        <v>5708</v>
      </c>
      <c r="B1216" t="s">
        <v>5709</v>
      </c>
      <c r="C1216" t="s">
        <v>5680</v>
      </c>
      <c r="D1216" t="str">
        <f>HYPERLINK("http://image.bazic.com/6808.jpg","CLICK HERE")</f>
        <v>CLICK HERE</v>
      </c>
      <c r="E1216" s="6">
        <v>2.99</v>
      </c>
      <c r="F1216" s="7">
        <v>0.89</v>
      </c>
      <c r="G1216" s="4">
        <v>288</v>
      </c>
      <c r="H1216" s="5">
        <v>24</v>
      </c>
      <c r="I1216">
        <v>17</v>
      </c>
      <c r="J1216">
        <v>12</v>
      </c>
      <c r="K1216">
        <v>16.25</v>
      </c>
      <c r="L1216">
        <v>1.9184000000000001</v>
      </c>
      <c r="M1216">
        <v>20.3</v>
      </c>
      <c r="N1216" s="4">
        <v>8</v>
      </c>
      <c r="O1216">
        <v>5.5</v>
      </c>
      <c r="P1216">
        <v>5</v>
      </c>
      <c r="Q1216">
        <v>0.12731999999999999</v>
      </c>
      <c r="R1216" s="5">
        <v>1.6</v>
      </c>
      <c r="S1216">
        <v>4.125</v>
      </c>
      <c r="T1216">
        <v>0.39400000000000002</v>
      </c>
      <c r="U1216">
        <v>5</v>
      </c>
      <c r="V1216">
        <v>4.7000000000000002E-3</v>
      </c>
      <c r="W1216">
        <v>0.06</v>
      </c>
      <c r="X1216" s="2" t="s">
        <v>5711</v>
      </c>
      <c r="Y1216" s="1" t="s">
        <v>5712</v>
      </c>
      <c r="Z1216" s="3" t="s">
        <v>5713</v>
      </c>
      <c r="AA1216">
        <v>42</v>
      </c>
      <c r="AB1216" s="1" t="s">
        <v>5710</v>
      </c>
      <c r="AC1216" t="s">
        <v>38</v>
      </c>
    </row>
    <row r="1217" spans="1:29" x14ac:dyDescent="0.25">
      <c r="A1217" s="1" t="s">
        <v>5714</v>
      </c>
      <c r="B1217" t="s">
        <v>5715</v>
      </c>
      <c r="C1217" t="s">
        <v>5680</v>
      </c>
      <c r="D1217" t="str">
        <f>HYPERLINK("http://image.bazic.com/6809.jpg","CLICK HERE")</f>
        <v>CLICK HERE</v>
      </c>
      <c r="E1217" s="6">
        <v>2.99</v>
      </c>
      <c r="F1217" s="7">
        <v>0.99</v>
      </c>
      <c r="G1217" s="4">
        <v>288</v>
      </c>
      <c r="H1217" s="5">
        <v>24</v>
      </c>
      <c r="I1217">
        <v>17.25</v>
      </c>
      <c r="J1217">
        <v>12</v>
      </c>
      <c r="K1217">
        <v>16.5</v>
      </c>
      <c r="L1217">
        <v>1.9765600000000001</v>
      </c>
      <c r="M1217">
        <v>20.079999999999998</v>
      </c>
      <c r="N1217" s="4">
        <v>8</v>
      </c>
      <c r="O1217">
        <v>5.5</v>
      </c>
      <c r="P1217">
        <v>5</v>
      </c>
      <c r="Q1217">
        <v>0.12731999999999999</v>
      </c>
      <c r="R1217" s="5">
        <v>1.58</v>
      </c>
      <c r="S1217">
        <v>4.125</v>
      </c>
      <c r="T1217">
        <v>0.39400000000000002</v>
      </c>
      <c r="U1217">
        <v>5</v>
      </c>
      <c r="V1217">
        <v>4.7000000000000002E-3</v>
      </c>
      <c r="W1217">
        <v>0.06</v>
      </c>
      <c r="X1217" s="2" t="s">
        <v>5716</v>
      </c>
      <c r="Y1217" s="1" t="s">
        <v>5717</v>
      </c>
      <c r="Z1217" s="3" t="s">
        <v>5718</v>
      </c>
      <c r="AA1217">
        <v>42</v>
      </c>
      <c r="AB1217" s="1" t="s">
        <v>5710</v>
      </c>
      <c r="AC1217" t="s">
        <v>38</v>
      </c>
    </row>
    <row r="1218" spans="1:29" x14ac:dyDescent="0.25">
      <c r="A1218" s="1" t="s">
        <v>5719</v>
      </c>
      <c r="B1218" t="s">
        <v>5720</v>
      </c>
      <c r="C1218" t="s">
        <v>5393</v>
      </c>
      <c r="D1218" t="str">
        <f>HYPERLINK("http://image.bazic.com/681.jpg","CLICK HERE")</f>
        <v>CLICK HERE</v>
      </c>
      <c r="E1218" s="6">
        <v>10.99</v>
      </c>
      <c r="F1218" s="7">
        <v>4.3499999999999996</v>
      </c>
      <c r="G1218" s="4">
        <v>12</v>
      </c>
      <c r="I1218">
        <v>13.25</v>
      </c>
      <c r="J1218">
        <v>7.5</v>
      </c>
      <c r="K1218">
        <v>3.75</v>
      </c>
      <c r="L1218">
        <v>0.21565999999999999</v>
      </c>
      <c r="M1218">
        <v>6.96</v>
      </c>
      <c r="S1218">
        <v>2.5</v>
      </c>
      <c r="T1218">
        <v>1.5</v>
      </c>
      <c r="U1218">
        <v>7.25</v>
      </c>
      <c r="V1218">
        <v>1.5730000000000001E-2</v>
      </c>
      <c r="W1218">
        <v>0.55100000000000005</v>
      </c>
      <c r="X1218" s="2" t="s">
        <v>5721</v>
      </c>
      <c r="Z1218" s="3" t="s">
        <v>5722</v>
      </c>
      <c r="AA1218">
        <v>180</v>
      </c>
      <c r="AB1218" s="1" t="s">
        <v>5394</v>
      </c>
      <c r="AC1218" t="s">
        <v>38</v>
      </c>
    </row>
    <row r="1219" spans="1:29" x14ac:dyDescent="0.25">
      <c r="A1219" s="1" t="s">
        <v>5723</v>
      </c>
      <c r="B1219" t="s">
        <v>5724</v>
      </c>
      <c r="C1219" t="s">
        <v>5680</v>
      </c>
      <c r="D1219" t="str">
        <f>HYPERLINK("http://image.bazic.com/6810.jpg","CLICK HERE")</f>
        <v>CLICK HERE</v>
      </c>
      <c r="E1219" s="6">
        <v>2.99</v>
      </c>
      <c r="F1219" s="7">
        <v>1.2</v>
      </c>
      <c r="G1219" s="4">
        <v>144</v>
      </c>
      <c r="H1219" s="5">
        <v>24</v>
      </c>
      <c r="I1219">
        <v>17.75</v>
      </c>
      <c r="J1219">
        <v>14.5</v>
      </c>
      <c r="K1219">
        <v>11.5</v>
      </c>
      <c r="L1219">
        <v>1.71285</v>
      </c>
      <c r="M1219">
        <v>28.4</v>
      </c>
      <c r="N1219" s="4">
        <v>13.25</v>
      </c>
      <c r="O1219">
        <v>5.75</v>
      </c>
      <c r="P1219">
        <v>5.25</v>
      </c>
      <c r="Q1219">
        <v>0.23147000000000001</v>
      </c>
      <c r="R1219" s="5">
        <v>4.46</v>
      </c>
      <c r="S1219">
        <v>3</v>
      </c>
      <c r="T1219">
        <v>0.38</v>
      </c>
      <c r="U1219">
        <v>13.75</v>
      </c>
      <c r="V1219">
        <v>9.0699999999999999E-3</v>
      </c>
      <c r="W1219">
        <v>0.187</v>
      </c>
      <c r="X1219" s="2" t="s">
        <v>5725</v>
      </c>
      <c r="Y1219" s="1" t="s">
        <v>5726</v>
      </c>
      <c r="Z1219" s="3" t="s">
        <v>5727</v>
      </c>
      <c r="AA1219">
        <v>42</v>
      </c>
      <c r="AB1219" s="1" t="s">
        <v>5681</v>
      </c>
      <c r="AC1219" t="s">
        <v>38</v>
      </c>
    </row>
    <row r="1220" spans="1:29" x14ac:dyDescent="0.25">
      <c r="A1220" s="1" t="s">
        <v>5728</v>
      </c>
      <c r="B1220" t="s">
        <v>5729</v>
      </c>
      <c r="C1220" t="s">
        <v>5680</v>
      </c>
      <c r="D1220" t="str">
        <f>HYPERLINK("http://image.bazic.com/6811.jpg","CLICK HERE")</f>
        <v>CLICK HERE</v>
      </c>
      <c r="E1220" s="6">
        <v>2.99</v>
      </c>
      <c r="F1220" s="7">
        <v>1.2</v>
      </c>
      <c r="G1220" s="4">
        <v>144</v>
      </c>
      <c r="H1220" s="5">
        <v>24</v>
      </c>
      <c r="I1220">
        <v>18</v>
      </c>
      <c r="J1220">
        <v>14.5</v>
      </c>
      <c r="K1220">
        <v>11.5</v>
      </c>
      <c r="L1220">
        <v>1.73698</v>
      </c>
      <c r="M1220">
        <v>23.46</v>
      </c>
      <c r="N1220" s="4">
        <v>13.25</v>
      </c>
      <c r="O1220">
        <v>6</v>
      </c>
      <c r="P1220">
        <v>5</v>
      </c>
      <c r="Q1220">
        <v>0.23003999999999999</v>
      </c>
      <c r="R1220" s="5">
        <v>3.66</v>
      </c>
      <c r="S1220">
        <v>3</v>
      </c>
      <c r="T1220">
        <v>0.38</v>
      </c>
      <c r="U1220">
        <v>13.75</v>
      </c>
      <c r="V1220">
        <v>9.0699999999999999E-3</v>
      </c>
      <c r="W1220">
        <v>0.14599999999999999</v>
      </c>
      <c r="X1220" s="2" t="s">
        <v>5730</v>
      </c>
      <c r="Y1220" s="1" t="s">
        <v>5731</v>
      </c>
      <c r="Z1220" s="3" t="s">
        <v>5732</v>
      </c>
      <c r="AA1220">
        <v>42</v>
      </c>
      <c r="AB1220" s="1" t="s">
        <v>5681</v>
      </c>
      <c r="AC1220" t="s">
        <v>38</v>
      </c>
    </row>
    <row r="1221" spans="1:29" x14ac:dyDescent="0.25">
      <c r="A1221" s="1" t="s">
        <v>5733</v>
      </c>
      <c r="B1221" t="s">
        <v>5734</v>
      </c>
      <c r="C1221" t="s">
        <v>5680</v>
      </c>
      <c r="D1221" t="str">
        <f>HYPERLINK("http://image.bazic.com/6812.jpg","CLICK HERE")</f>
        <v>CLICK HERE</v>
      </c>
      <c r="E1221" s="6">
        <v>2.99</v>
      </c>
      <c r="F1221" s="7">
        <v>1.2</v>
      </c>
      <c r="G1221" s="4">
        <v>144</v>
      </c>
      <c r="H1221" s="5">
        <v>24</v>
      </c>
      <c r="I1221">
        <v>17.75</v>
      </c>
      <c r="J1221">
        <v>14.5</v>
      </c>
      <c r="K1221">
        <v>12.5</v>
      </c>
      <c r="L1221">
        <v>1.8617999999999999</v>
      </c>
      <c r="M1221">
        <v>28.86</v>
      </c>
      <c r="N1221" s="4">
        <v>13.5</v>
      </c>
      <c r="O1221">
        <v>5.75</v>
      </c>
      <c r="P1221">
        <v>5.5</v>
      </c>
      <c r="Q1221">
        <v>0.24707000000000001</v>
      </c>
      <c r="R1221" s="5">
        <v>4.6399999999999997</v>
      </c>
      <c r="S1221">
        <v>3</v>
      </c>
      <c r="T1221">
        <v>0.38</v>
      </c>
      <c r="U1221">
        <v>13.75</v>
      </c>
      <c r="V1221">
        <v>9.0699999999999999E-3</v>
      </c>
      <c r="W1221">
        <v>0.18</v>
      </c>
      <c r="X1221" s="2" t="s">
        <v>5735</v>
      </c>
      <c r="Y1221" s="1" t="s">
        <v>5736</v>
      </c>
      <c r="Z1221" s="3" t="s">
        <v>5737</v>
      </c>
      <c r="AA1221">
        <v>30</v>
      </c>
      <c r="AB1221" s="1" t="s">
        <v>5681</v>
      </c>
      <c r="AC1221" t="s">
        <v>38</v>
      </c>
    </row>
    <row r="1222" spans="1:29" x14ac:dyDescent="0.25">
      <c r="A1222" s="1" t="s">
        <v>5738</v>
      </c>
      <c r="B1222" t="s">
        <v>5739</v>
      </c>
      <c r="C1222" t="s">
        <v>5680</v>
      </c>
      <c r="D1222" t="str">
        <f>HYPERLINK("http://image.bazic.com/6813.jpg","CLICK HERE")</f>
        <v>CLICK HERE</v>
      </c>
      <c r="E1222" s="6">
        <v>2.99</v>
      </c>
      <c r="F1222" s="7">
        <v>1.2</v>
      </c>
      <c r="G1222" s="4">
        <v>144</v>
      </c>
      <c r="H1222" s="5">
        <v>24</v>
      </c>
      <c r="I1222">
        <v>18</v>
      </c>
      <c r="J1222">
        <v>14.5</v>
      </c>
      <c r="K1222">
        <v>12</v>
      </c>
      <c r="L1222">
        <v>1.8125</v>
      </c>
      <c r="M1222">
        <v>28.2</v>
      </c>
      <c r="N1222" s="4">
        <v>13.25</v>
      </c>
      <c r="O1222">
        <v>5.75</v>
      </c>
      <c r="P1222">
        <v>5.25</v>
      </c>
      <c r="Q1222">
        <v>0.23147000000000001</v>
      </c>
      <c r="R1222" s="5">
        <v>4.4400000000000004</v>
      </c>
      <c r="S1222">
        <v>3</v>
      </c>
      <c r="T1222">
        <v>0.38</v>
      </c>
      <c r="U1222">
        <v>13.75</v>
      </c>
      <c r="V1222">
        <v>9.0699999999999999E-3</v>
      </c>
      <c r="W1222">
        <v>0.18</v>
      </c>
      <c r="X1222" s="2" t="s">
        <v>5740</v>
      </c>
      <c r="Y1222" s="1" t="s">
        <v>5741</v>
      </c>
      <c r="Z1222" s="3" t="s">
        <v>5742</v>
      </c>
      <c r="AA1222">
        <v>42</v>
      </c>
      <c r="AB1222" s="1" t="s">
        <v>5681</v>
      </c>
      <c r="AC1222" t="s">
        <v>38</v>
      </c>
    </row>
    <row r="1223" spans="1:29" x14ac:dyDescent="0.25">
      <c r="A1223" s="1" t="s">
        <v>5743</v>
      </c>
      <c r="B1223" t="s">
        <v>5744</v>
      </c>
      <c r="C1223" t="s">
        <v>5393</v>
      </c>
      <c r="D1223" t="str">
        <f>HYPERLINK("http://image.bazic.com/696.jpg","CLICK HERE")</f>
        <v>CLICK HERE</v>
      </c>
      <c r="E1223" s="6">
        <v>11.99</v>
      </c>
      <c r="F1223" s="7">
        <v>5.85</v>
      </c>
      <c r="G1223" s="4">
        <v>12</v>
      </c>
      <c r="I1223">
        <v>18</v>
      </c>
      <c r="J1223">
        <v>10</v>
      </c>
      <c r="K1223">
        <v>8</v>
      </c>
      <c r="L1223">
        <v>0.83333000000000002</v>
      </c>
      <c r="M1223">
        <v>7.94</v>
      </c>
      <c r="S1223">
        <v>8.9369999999999994</v>
      </c>
      <c r="T1223">
        <v>1.2989999999999999</v>
      </c>
      <c r="U1223">
        <v>7.3620000000000001</v>
      </c>
      <c r="V1223">
        <v>4.9459999999999997E-2</v>
      </c>
      <c r="W1223">
        <v>0.61875000000000002</v>
      </c>
      <c r="X1223" s="2" t="s">
        <v>5745</v>
      </c>
      <c r="Z1223" s="3" t="s">
        <v>5746</v>
      </c>
      <c r="AA1223">
        <v>90</v>
      </c>
      <c r="AB1223" s="1" t="s">
        <v>5394</v>
      </c>
      <c r="AC1223" t="s">
        <v>38</v>
      </c>
    </row>
    <row r="1224" spans="1:29" x14ac:dyDescent="0.25">
      <c r="A1224" s="1" t="s">
        <v>5747</v>
      </c>
      <c r="B1224" t="s">
        <v>5748</v>
      </c>
      <c r="C1224" t="s">
        <v>5393</v>
      </c>
      <c r="D1224" t="str">
        <f>HYPERLINK("http://image.bazic.com/698.jpg","CLICK HERE")</f>
        <v>CLICK HERE</v>
      </c>
      <c r="E1224" s="6">
        <v>10.99</v>
      </c>
      <c r="F1224" s="7">
        <v>4.3499999999999996</v>
      </c>
      <c r="G1224" s="4">
        <v>12</v>
      </c>
      <c r="I1224">
        <v>18</v>
      </c>
      <c r="J1224">
        <v>8</v>
      </c>
      <c r="K1224">
        <v>7.5</v>
      </c>
      <c r="L1224">
        <v>0.625</v>
      </c>
      <c r="M1224">
        <v>6.24</v>
      </c>
      <c r="S1224">
        <v>7</v>
      </c>
      <c r="T1224">
        <v>1.5</v>
      </c>
      <c r="U1224">
        <v>6.75</v>
      </c>
      <c r="V1224">
        <v>4.1020000000000001E-2</v>
      </c>
      <c r="W1224">
        <v>0.45</v>
      </c>
      <c r="X1224" s="2" t="s">
        <v>5749</v>
      </c>
      <c r="Z1224" s="3" t="s">
        <v>5750</v>
      </c>
      <c r="AA1224">
        <v>108</v>
      </c>
      <c r="AB1224" s="1" t="s">
        <v>5394</v>
      </c>
      <c r="AC1224" t="s">
        <v>38</v>
      </c>
    </row>
    <row r="1225" spans="1:29" x14ac:dyDescent="0.25">
      <c r="A1225" s="1" t="s">
        <v>5751</v>
      </c>
      <c r="B1225" t="s">
        <v>5752</v>
      </c>
      <c r="C1225" t="s">
        <v>5393</v>
      </c>
      <c r="D1225" t="str">
        <f>HYPERLINK("http://image.bazic.com/699.jpg","CLICK HERE")</f>
        <v>CLICK HERE</v>
      </c>
      <c r="E1225" s="6">
        <v>10.99</v>
      </c>
      <c r="F1225" s="7">
        <v>5.25</v>
      </c>
      <c r="G1225" s="4">
        <v>12</v>
      </c>
      <c r="I1225">
        <v>14.25</v>
      </c>
      <c r="J1225">
        <v>9.5</v>
      </c>
      <c r="K1225">
        <v>8</v>
      </c>
      <c r="L1225">
        <v>0.62673999999999996</v>
      </c>
      <c r="M1225">
        <v>6.94</v>
      </c>
      <c r="S1225">
        <v>6.5</v>
      </c>
      <c r="T1225">
        <v>1.5</v>
      </c>
      <c r="U1225">
        <v>6.375</v>
      </c>
      <c r="V1225">
        <v>3.5970000000000002E-2</v>
      </c>
      <c r="W1225">
        <v>0.45624999999999999</v>
      </c>
      <c r="X1225" s="2" t="s">
        <v>5753</v>
      </c>
      <c r="Z1225" s="3" t="s">
        <v>5754</v>
      </c>
      <c r="AA1225">
        <v>91</v>
      </c>
      <c r="AB1225" s="1" t="s">
        <v>5394</v>
      </c>
      <c r="AC1225" t="s">
        <v>38</v>
      </c>
    </row>
    <row r="1226" spans="1:29" x14ac:dyDescent="0.25">
      <c r="A1226" s="1" t="s">
        <v>5755</v>
      </c>
      <c r="B1226" t="s">
        <v>5756</v>
      </c>
      <c r="C1226" t="s">
        <v>5757</v>
      </c>
      <c r="D1226" t="str">
        <f>HYPERLINK("http://image.bazic.com/700.jpg","CLICK HERE")</f>
        <v>CLICK HERE</v>
      </c>
      <c r="E1226" s="6">
        <v>14.99</v>
      </c>
      <c r="F1226" s="7">
        <v>7.35</v>
      </c>
      <c r="G1226" s="4">
        <v>12</v>
      </c>
      <c r="I1226">
        <v>11</v>
      </c>
      <c r="J1226">
        <v>7.5</v>
      </c>
      <c r="K1226">
        <v>6.5</v>
      </c>
      <c r="L1226">
        <v>0.31032999999999999</v>
      </c>
      <c r="M1226">
        <v>8.6</v>
      </c>
      <c r="S1226">
        <v>5.125</v>
      </c>
      <c r="T1226">
        <v>2</v>
      </c>
      <c r="U1226">
        <v>3.5</v>
      </c>
      <c r="V1226">
        <v>2.0760000000000001E-2</v>
      </c>
      <c r="W1226">
        <v>0.70625000000000004</v>
      </c>
      <c r="X1226" s="2" t="s">
        <v>5760</v>
      </c>
      <c r="Z1226" s="3" t="s">
        <v>5761</v>
      </c>
      <c r="AA1226">
        <v>196</v>
      </c>
      <c r="AB1226" s="1" t="s">
        <v>5758</v>
      </c>
      <c r="AC1226" t="s">
        <v>5759</v>
      </c>
    </row>
    <row r="1227" spans="1:29" x14ac:dyDescent="0.25">
      <c r="A1227" s="1" t="s">
        <v>5762</v>
      </c>
      <c r="B1227" t="s">
        <v>5763</v>
      </c>
      <c r="C1227" t="s">
        <v>3688</v>
      </c>
      <c r="D1227" t="str">
        <f>HYPERLINK("http://image.bazic.com/7008.jpg","CLICK HERE")</f>
        <v>CLICK HERE</v>
      </c>
      <c r="E1227" s="6">
        <v>2.99</v>
      </c>
      <c r="F1227" s="7">
        <v>1.05</v>
      </c>
      <c r="G1227" s="4">
        <v>48</v>
      </c>
      <c r="I1227">
        <v>10.5</v>
      </c>
      <c r="J1227">
        <v>5.5</v>
      </c>
      <c r="K1227">
        <v>10.5</v>
      </c>
      <c r="L1227">
        <v>0.35091</v>
      </c>
      <c r="M1227">
        <v>14.22</v>
      </c>
      <c r="S1227">
        <v>9.56</v>
      </c>
      <c r="T1227">
        <v>9.6300000000000008</v>
      </c>
      <c r="U1227">
        <v>0.13</v>
      </c>
      <c r="V1227">
        <v>6.9300000000000004E-3</v>
      </c>
      <c r="W1227">
        <v>0.26</v>
      </c>
      <c r="X1227" s="2" t="s">
        <v>5764</v>
      </c>
      <c r="Z1227" s="3" t="s">
        <v>5765</v>
      </c>
      <c r="AA1227">
        <v>112</v>
      </c>
      <c r="AB1227" s="1" t="s">
        <v>198</v>
      </c>
      <c r="AC1227" t="s">
        <v>847</v>
      </c>
    </row>
    <row r="1228" spans="1:29" x14ac:dyDescent="0.25">
      <c r="A1228" s="1" t="s">
        <v>5766</v>
      </c>
      <c r="B1228" t="s">
        <v>5767</v>
      </c>
      <c r="C1228" t="s">
        <v>5768</v>
      </c>
      <c r="D1228" t="str">
        <f>HYPERLINK("http://image.bazic.com/701.jpg","CLICK HERE")</f>
        <v>CLICK HERE</v>
      </c>
      <c r="E1228" s="6">
        <v>1.99</v>
      </c>
      <c r="F1228" s="7">
        <v>1.05</v>
      </c>
      <c r="G1228" s="4">
        <v>144</v>
      </c>
      <c r="H1228" s="5">
        <v>24</v>
      </c>
      <c r="I1228">
        <v>22.5</v>
      </c>
      <c r="J1228">
        <v>8.5</v>
      </c>
      <c r="K1228">
        <v>11</v>
      </c>
      <c r="L1228">
        <v>1.2174499999999999</v>
      </c>
      <c r="M1228">
        <v>13.14</v>
      </c>
      <c r="N1228" s="4">
        <v>7.75</v>
      </c>
      <c r="O1228">
        <v>7.25</v>
      </c>
      <c r="P1228">
        <v>5</v>
      </c>
      <c r="Q1228">
        <v>0.16258</v>
      </c>
      <c r="R1228" s="5">
        <v>2.02</v>
      </c>
      <c r="S1228">
        <v>2.7949999999999999</v>
      </c>
      <c r="T1228">
        <v>0.59</v>
      </c>
      <c r="U1228">
        <v>7.2050000000000001</v>
      </c>
      <c r="V1228">
        <v>6.8799999999999998E-3</v>
      </c>
      <c r="W1228">
        <v>0.08</v>
      </c>
      <c r="X1228" s="2" t="s">
        <v>5770</v>
      </c>
      <c r="Y1228" s="1" t="s">
        <v>5771</v>
      </c>
      <c r="Z1228" s="3" t="s">
        <v>5772</v>
      </c>
      <c r="AA1228">
        <v>54</v>
      </c>
      <c r="AB1228" s="1" t="s">
        <v>5769</v>
      </c>
      <c r="AC1228" t="s">
        <v>38</v>
      </c>
    </row>
    <row r="1229" spans="1:29" x14ac:dyDescent="0.25">
      <c r="A1229" s="1" t="s">
        <v>5773</v>
      </c>
      <c r="B1229" t="s">
        <v>5774</v>
      </c>
      <c r="C1229" t="s">
        <v>5768</v>
      </c>
      <c r="D1229" t="str">
        <f>HYPERLINK("http://image.bazic.com/702.jpg","CLICK HERE")</f>
        <v>CLICK HERE</v>
      </c>
      <c r="E1229" s="6">
        <v>2.99</v>
      </c>
      <c r="F1229" s="7">
        <v>1.05</v>
      </c>
      <c r="G1229" s="4">
        <v>144</v>
      </c>
      <c r="H1229" s="5">
        <v>24</v>
      </c>
      <c r="I1229">
        <v>20.75</v>
      </c>
      <c r="J1229">
        <v>9</v>
      </c>
      <c r="K1229">
        <v>9.5</v>
      </c>
      <c r="L1229">
        <v>1.0266900000000001</v>
      </c>
      <c r="M1229">
        <v>13.66</v>
      </c>
      <c r="N1229" s="4">
        <v>8</v>
      </c>
      <c r="O1229">
        <v>7</v>
      </c>
      <c r="P1229">
        <v>4.5</v>
      </c>
      <c r="Q1229">
        <v>0.14582999999999999</v>
      </c>
      <c r="R1229" s="5">
        <v>2.14</v>
      </c>
      <c r="S1229">
        <v>3.3860000000000001</v>
      </c>
      <c r="T1229">
        <v>0.51200000000000001</v>
      </c>
      <c r="U1229">
        <v>8</v>
      </c>
      <c r="V1229">
        <v>8.0300000000000007E-3</v>
      </c>
      <c r="W1229">
        <v>0.11</v>
      </c>
      <c r="X1229" s="2" t="s">
        <v>5775</v>
      </c>
      <c r="Y1229" s="1" t="s">
        <v>5776</v>
      </c>
      <c r="Z1229" s="3" t="s">
        <v>5777</v>
      </c>
      <c r="AA1229">
        <v>72</v>
      </c>
      <c r="AB1229" s="1" t="s">
        <v>5769</v>
      </c>
      <c r="AC1229" t="s">
        <v>38</v>
      </c>
    </row>
    <row r="1230" spans="1:29" x14ac:dyDescent="0.25">
      <c r="A1230" s="1" t="s">
        <v>5778</v>
      </c>
      <c r="B1230" t="s">
        <v>5779</v>
      </c>
      <c r="C1230" t="s">
        <v>29</v>
      </c>
      <c r="D1230" t="str">
        <f>HYPERLINK("http://image.bazic.com/70513.jpg","CLICK HERE")</f>
        <v>CLICK HERE</v>
      </c>
      <c r="E1230" s="6">
        <v>4.95</v>
      </c>
      <c r="F1230" s="7">
        <v>1.05</v>
      </c>
      <c r="G1230" s="4">
        <v>48</v>
      </c>
      <c r="I1230">
        <v>15.5</v>
      </c>
      <c r="J1230">
        <v>11</v>
      </c>
      <c r="K1230">
        <v>6</v>
      </c>
      <c r="L1230">
        <v>0.59201999999999999</v>
      </c>
      <c r="M1230">
        <v>13.62</v>
      </c>
      <c r="S1230">
        <v>7.75</v>
      </c>
      <c r="T1230">
        <v>0.25</v>
      </c>
      <c r="U1230">
        <v>10.625</v>
      </c>
      <c r="V1230">
        <v>1.191E-2</v>
      </c>
      <c r="W1230">
        <v>0.26</v>
      </c>
      <c r="X1230" s="2" t="s">
        <v>5780</v>
      </c>
      <c r="Z1230" s="3" t="s">
        <v>5781</v>
      </c>
      <c r="AA1230">
        <v>100</v>
      </c>
      <c r="AB1230" s="1" t="s">
        <v>30</v>
      </c>
      <c r="AC1230" t="s">
        <v>31</v>
      </c>
    </row>
    <row r="1231" spans="1:29" x14ac:dyDescent="0.25">
      <c r="A1231" s="1" t="s">
        <v>5782</v>
      </c>
      <c r="B1231" t="s">
        <v>5783</v>
      </c>
      <c r="C1231" t="s">
        <v>29</v>
      </c>
      <c r="D1231" t="str">
        <f>HYPERLINK("http://image.bazic.com/70559.jpg","CLICK HERE")</f>
        <v>CLICK HERE</v>
      </c>
      <c r="E1231" s="6">
        <v>3.99</v>
      </c>
      <c r="F1231" s="7">
        <v>1.05</v>
      </c>
      <c r="G1231" s="4">
        <v>48</v>
      </c>
      <c r="I1231">
        <v>11</v>
      </c>
      <c r="J1231">
        <v>8.25</v>
      </c>
      <c r="K1231">
        <v>6</v>
      </c>
      <c r="L1231">
        <v>0.31511</v>
      </c>
      <c r="M1231">
        <v>12.6</v>
      </c>
      <c r="S1231">
        <v>8.375</v>
      </c>
      <c r="T1231">
        <v>0.125</v>
      </c>
      <c r="U1231">
        <v>10.938000000000001</v>
      </c>
      <c r="V1231">
        <v>6.6299999999999996E-3</v>
      </c>
      <c r="W1231">
        <v>0.24</v>
      </c>
      <c r="X1231" s="2" t="s">
        <v>5785</v>
      </c>
      <c r="Z1231" s="3" t="s">
        <v>5786</v>
      </c>
      <c r="AA1231">
        <v>108</v>
      </c>
      <c r="AB1231" s="1" t="s">
        <v>5784</v>
      </c>
      <c r="AC1231" t="s">
        <v>847</v>
      </c>
    </row>
    <row r="1232" spans="1:29" x14ac:dyDescent="0.25">
      <c r="A1232" s="1" t="s">
        <v>5787</v>
      </c>
      <c r="B1232" t="s">
        <v>5788</v>
      </c>
      <c r="C1232" t="s">
        <v>5768</v>
      </c>
      <c r="D1232" t="str">
        <f>HYPERLINK("http://image.bazic.com/706.jpg","CLICK HERE")</f>
        <v>CLICK HERE</v>
      </c>
      <c r="E1232" s="6">
        <v>7.99</v>
      </c>
      <c r="F1232" s="7">
        <v>3.75</v>
      </c>
      <c r="G1232" s="4">
        <v>144</v>
      </c>
      <c r="H1232" s="5">
        <v>12</v>
      </c>
      <c r="I1232">
        <v>18.75</v>
      </c>
      <c r="J1232">
        <v>18.25</v>
      </c>
      <c r="K1232">
        <v>14</v>
      </c>
      <c r="L1232">
        <v>2.7723499999999999</v>
      </c>
      <c r="M1232">
        <v>26.76</v>
      </c>
      <c r="N1232" s="4">
        <v>8.75</v>
      </c>
      <c r="O1232">
        <v>8.75</v>
      </c>
      <c r="P1232">
        <v>4.5</v>
      </c>
      <c r="Q1232">
        <v>0.19938</v>
      </c>
      <c r="R1232" s="5">
        <v>2.04</v>
      </c>
      <c r="S1232">
        <v>3.81</v>
      </c>
      <c r="T1232">
        <v>0.63</v>
      </c>
      <c r="U1232">
        <v>8.19</v>
      </c>
      <c r="V1232">
        <v>1.1379999999999999E-2</v>
      </c>
      <c r="W1232">
        <v>0.14799999999999999</v>
      </c>
      <c r="X1232" s="2" t="s">
        <v>5789</v>
      </c>
      <c r="Y1232" s="1" t="s">
        <v>5790</v>
      </c>
      <c r="Z1232" s="3" t="s">
        <v>5791</v>
      </c>
      <c r="AA1232">
        <v>20</v>
      </c>
      <c r="AB1232" s="1" t="s">
        <v>5769</v>
      </c>
      <c r="AC1232" t="s">
        <v>38</v>
      </c>
    </row>
    <row r="1233" spans="1:29" x14ac:dyDescent="0.25">
      <c r="A1233" s="1" t="s">
        <v>5792</v>
      </c>
      <c r="B1233" t="s">
        <v>5793</v>
      </c>
      <c r="C1233" t="s">
        <v>5768</v>
      </c>
      <c r="D1233" t="str">
        <f>HYPERLINK("http://image.bazic.com/707.jpg","CLICK HERE")</f>
        <v>CLICK HERE</v>
      </c>
      <c r="E1233" s="6">
        <v>2.99</v>
      </c>
      <c r="F1233" s="7">
        <v>1.2</v>
      </c>
      <c r="G1233" s="4">
        <v>144</v>
      </c>
      <c r="H1233" s="5">
        <v>24</v>
      </c>
      <c r="I1233">
        <v>22</v>
      </c>
      <c r="J1233">
        <v>8.25</v>
      </c>
      <c r="K1233">
        <v>10.5</v>
      </c>
      <c r="L1233">
        <v>1.10286</v>
      </c>
      <c r="M1233">
        <v>15.66</v>
      </c>
      <c r="N1233" s="4">
        <v>7.25</v>
      </c>
      <c r="O1233">
        <v>7.25</v>
      </c>
      <c r="P1233">
        <v>5</v>
      </c>
      <c r="Q1233">
        <v>0.15209</v>
      </c>
      <c r="R1233" s="5">
        <v>2.48</v>
      </c>
      <c r="S1233">
        <v>3.5</v>
      </c>
      <c r="T1233">
        <v>0.5</v>
      </c>
      <c r="U1233">
        <v>8.5</v>
      </c>
      <c r="V1233">
        <v>8.6099999999999996E-3</v>
      </c>
      <c r="W1233">
        <v>0.1</v>
      </c>
      <c r="X1233" s="2" t="s">
        <v>5794</v>
      </c>
      <c r="Y1233" s="1" t="s">
        <v>5795</v>
      </c>
      <c r="Z1233" s="3" t="s">
        <v>5796</v>
      </c>
      <c r="AA1233">
        <v>63</v>
      </c>
      <c r="AB1233" s="1" t="s">
        <v>5769</v>
      </c>
      <c r="AC1233" t="s">
        <v>38</v>
      </c>
    </row>
    <row r="1234" spans="1:29" x14ac:dyDescent="0.25">
      <c r="A1234" s="1" t="s">
        <v>5797</v>
      </c>
      <c r="B1234" t="s">
        <v>5798</v>
      </c>
      <c r="C1234" t="s">
        <v>29</v>
      </c>
      <c r="D1234" t="str">
        <f>HYPERLINK("http://image.bazic.com/70719.jpg","CLICK HERE")</f>
        <v>CLICK HERE</v>
      </c>
      <c r="E1234" s="6">
        <v>3.99</v>
      </c>
      <c r="F1234" s="7">
        <v>0.89</v>
      </c>
      <c r="G1234" s="4">
        <v>48</v>
      </c>
      <c r="I1234">
        <v>16</v>
      </c>
      <c r="J1234">
        <v>11</v>
      </c>
      <c r="K1234">
        <v>6</v>
      </c>
      <c r="L1234">
        <v>0.61111000000000004</v>
      </c>
      <c r="M1234">
        <v>14.24</v>
      </c>
      <c r="S1234">
        <v>7.625</v>
      </c>
      <c r="T1234">
        <v>0.25</v>
      </c>
      <c r="U1234">
        <v>10.688000000000001</v>
      </c>
      <c r="V1234">
        <v>1.179E-2</v>
      </c>
      <c r="W1234">
        <v>0.28000000000000003</v>
      </c>
      <c r="X1234" s="2" t="s">
        <v>5799</v>
      </c>
      <c r="Z1234" s="3" t="s">
        <v>5800</v>
      </c>
      <c r="AA1234">
        <v>100</v>
      </c>
      <c r="AB1234" s="1" t="s">
        <v>198</v>
      </c>
      <c r="AC1234" t="s">
        <v>31</v>
      </c>
    </row>
    <row r="1235" spans="1:29" x14ac:dyDescent="0.25">
      <c r="A1235" s="1" t="s">
        <v>5801</v>
      </c>
      <c r="B1235" t="s">
        <v>5802</v>
      </c>
      <c r="C1235" t="s">
        <v>29</v>
      </c>
      <c r="D1235" t="str">
        <f>HYPERLINK("http://image.bazic.com/70771.jpg","CLICK HERE")</f>
        <v>CLICK HERE</v>
      </c>
      <c r="E1235" s="6">
        <v>3.99</v>
      </c>
      <c r="F1235" s="7">
        <v>1.05</v>
      </c>
      <c r="G1235" s="4">
        <v>48</v>
      </c>
      <c r="I1235">
        <v>8.25</v>
      </c>
      <c r="J1235">
        <v>5.5</v>
      </c>
      <c r="K1235">
        <v>11.25</v>
      </c>
      <c r="L1235">
        <v>0.29541000000000001</v>
      </c>
      <c r="M1235">
        <v>10.64</v>
      </c>
      <c r="S1235">
        <v>11</v>
      </c>
      <c r="T1235">
        <v>7.75</v>
      </c>
      <c r="U1235">
        <v>6.25E-2</v>
      </c>
      <c r="V1235">
        <v>3.0799999999999998E-3</v>
      </c>
      <c r="W1235">
        <v>0.18</v>
      </c>
      <c r="X1235" s="2" t="s">
        <v>5803</v>
      </c>
      <c r="Z1235" s="3" t="s">
        <v>5804</v>
      </c>
      <c r="AA1235">
        <v>108</v>
      </c>
      <c r="AC1235" t="s">
        <v>847</v>
      </c>
    </row>
    <row r="1236" spans="1:29" x14ac:dyDescent="0.25">
      <c r="A1236" s="1" t="s">
        <v>5805</v>
      </c>
      <c r="B1236" t="s">
        <v>5806</v>
      </c>
      <c r="C1236" t="s">
        <v>5768</v>
      </c>
      <c r="D1236" t="str">
        <f>HYPERLINK("http://image.bazic.com/708.jpg","CLICK HERE")</f>
        <v>CLICK HERE</v>
      </c>
      <c r="E1236" s="6">
        <v>2.99</v>
      </c>
      <c r="F1236" s="7">
        <v>1.05</v>
      </c>
      <c r="G1236" s="4">
        <v>144</v>
      </c>
      <c r="H1236" s="5">
        <v>24</v>
      </c>
      <c r="I1236">
        <v>23</v>
      </c>
      <c r="J1236">
        <v>8.75</v>
      </c>
      <c r="K1236">
        <v>10.75</v>
      </c>
      <c r="L1236">
        <v>1.2519899999999999</v>
      </c>
      <c r="M1236">
        <v>14.26</v>
      </c>
      <c r="N1236" s="4">
        <v>8</v>
      </c>
      <c r="O1236">
        <v>7.5</v>
      </c>
      <c r="P1236">
        <v>5</v>
      </c>
      <c r="Q1236">
        <v>0.17360999999999999</v>
      </c>
      <c r="R1236" s="5">
        <v>2.2200000000000002</v>
      </c>
      <c r="S1236">
        <v>3.7010000000000001</v>
      </c>
      <c r="T1236">
        <v>0.59099999999999997</v>
      </c>
      <c r="U1236">
        <v>7.75</v>
      </c>
      <c r="V1236">
        <v>9.8099999999999993E-3</v>
      </c>
      <c r="W1236">
        <v>0.08</v>
      </c>
      <c r="X1236" s="2" t="s">
        <v>5807</v>
      </c>
      <c r="Y1236" s="1" t="s">
        <v>5808</v>
      </c>
      <c r="Z1236" s="3" t="s">
        <v>5809</v>
      </c>
      <c r="AA1236">
        <v>63</v>
      </c>
      <c r="AB1236" s="1" t="s">
        <v>5769</v>
      </c>
      <c r="AC1236" t="s">
        <v>38</v>
      </c>
    </row>
    <row r="1237" spans="1:29" x14ac:dyDescent="0.25">
      <c r="A1237" s="1" t="s">
        <v>5810</v>
      </c>
      <c r="B1237" t="s">
        <v>5811</v>
      </c>
      <c r="C1237" t="s">
        <v>29</v>
      </c>
      <c r="D1237" t="str">
        <f>HYPERLINK("http://image.bazic.com/70801.jpg","CLICK HERE")</f>
        <v>CLICK HERE</v>
      </c>
      <c r="E1237" s="6">
        <v>3.99</v>
      </c>
      <c r="F1237" s="7">
        <v>1.05</v>
      </c>
      <c r="G1237" s="4">
        <v>48</v>
      </c>
      <c r="I1237">
        <v>11</v>
      </c>
      <c r="J1237">
        <v>8.25</v>
      </c>
      <c r="K1237">
        <v>4.25</v>
      </c>
      <c r="L1237">
        <v>0.22320000000000001</v>
      </c>
      <c r="M1237">
        <v>9.3800000000000008</v>
      </c>
      <c r="S1237">
        <v>11</v>
      </c>
      <c r="T1237">
        <v>7.75</v>
      </c>
      <c r="U1237">
        <v>0.625</v>
      </c>
      <c r="V1237">
        <v>3.083E-2</v>
      </c>
      <c r="W1237">
        <v>0.18</v>
      </c>
      <c r="X1237" s="2" t="s">
        <v>5812</v>
      </c>
      <c r="Z1237" s="3" t="s">
        <v>5813</v>
      </c>
      <c r="AA1237">
        <v>108</v>
      </c>
      <c r="AC1237" t="s">
        <v>847</v>
      </c>
    </row>
    <row r="1238" spans="1:29" x14ac:dyDescent="0.25">
      <c r="A1238" s="1" t="s">
        <v>5814</v>
      </c>
      <c r="B1238" t="s">
        <v>5815</v>
      </c>
      <c r="C1238" t="s">
        <v>29</v>
      </c>
      <c r="D1238" t="str">
        <f>HYPERLINK("http://image.bazic.com/70856.jpg","CLICK HERE")</f>
        <v>CLICK HERE</v>
      </c>
      <c r="E1238" s="6">
        <v>3.99</v>
      </c>
      <c r="F1238" s="7">
        <v>1.05</v>
      </c>
      <c r="G1238" s="4">
        <v>48</v>
      </c>
      <c r="I1238">
        <v>11</v>
      </c>
      <c r="J1238">
        <v>8</v>
      </c>
      <c r="K1238">
        <v>4.25</v>
      </c>
      <c r="L1238">
        <v>0.21643999999999999</v>
      </c>
      <c r="M1238">
        <v>9.32</v>
      </c>
      <c r="S1238">
        <v>11</v>
      </c>
      <c r="T1238">
        <v>7.75</v>
      </c>
      <c r="U1238">
        <v>0.625</v>
      </c>
      <c r="V1238">
        <v>3.083E-2</v>
      </c>
      <c r="W1238">
        <v>0.18</v>
      </c>
      <c r="X1238" s="2" t="s">
        <v>5816</v>
      </c>
      <c r="Z1238" s="3" t="s">
        <v>5817</v>
      </c>
      <c r="AA1238">
        <v>120</v>
      </c>
      <c r="AC1238" t="s">
        <v>847</v>
      </c>
    </row>
    <row r="1239" spans="1:29" x14ac:dyDescent="0.25">
      <c r="A1239" s="1" t="s">
        <v>5818</v>
      </c>
      <c r="B1239" t="s">
        <v>5819</v>
      </c>
      <c r="C1239" t="s">
        <v>5757</v>
      </c>
      <c r="D1239" t="str">
        <f>HYPERLINK("http://image.bazic.com/709.jpg","CLICK HERE")</f>
        <v>CLICK HERE</v>
      </c>
      <c r="E1239" s="6">
        <v>5.99</v>
      </c>
      <c r="F1239" s="7">
        <v>2.85</v>
      </c>
      <c r="G1239" s="4">
        <v>72</v>
      </c>
      <c r="H1239" s="5">
        <v>12</v>
      </c>
      <c r="I1239">
        <v>16.5</v>
      </c>
      <c r="J1239">
        <v>9.75</v>
      </c>
      <c r="K1239">
        <v>11.25</v>
      </c>
      <c r="L1239">
        <v>1.0473600000000001</v>
      </c>
      <c r="M1239">
        <v>24.46</v>
      </c>
      <c r="N1239" s="4">
        <v>9</v>
      </c>
      <c r="O1239">
        <v>5.25</v>
      </c>
      <c r="P1239">
        <v>5.25</v>
      </c>
      <c r="Q1239">
        <v>0.14355999999999999</v>
      </c>
      <c r="R1239" s="5">
        <v>3.9</v>
      </c>
      <c r="S1239">
        <v>2.44</v>
      </c>
      <c r="T1239">
        <v>0.81</v>
      </c>
      <c r="U1239">
        <v>8.6300000000000008</v>
      </c>
      <c r="V1239">
        <v>9.8700000000000003E-3</v>
      </c>
      <c r="W1239">
        <v>0.311</v>
      </c>
      <c r="X1239" s="2" t="s">
        <v>5821</v>
      </c>
      <c r="Y1239" s="1" t="s">
        <v>5822</v>
      </c>
      <c r="Z1239" s="3" t="s">
        <v>5823</v>
      </c>
      <c r="AA1239">
        <v>50</v>
      </c>
      <c r="AB1239" s="1" t="s">
        <v>5758</v>
      </c>
      <c r="AC1239" t="s">
        <v>5820</v>
      </c>
    </row>
    <row r="1240" spans="1:29" x14ac:dyDescent="0.25">
      <c r="A1240" s="1" t="s">
        <v>5824</v>
      </c>
      <c r="B1240" t="s">
        <v>5825</v>
      </c>
      <c r="C1240" t="s">
        <v>3688</v>
      </c>
      <c r="D1240" t="str">
        <f>HYPERLINK("http://image.bazic.com/70900.jpg","CLICK HERE")</f>
        <v>CLICK HERE</v>
      </c>
      <c r="E1240" s="6">
        <v>3.99</v>
      </c>
      <c r="F1240" s="7">
        <v>1.2</v>
      </c>
      <c r="G1240" s="4">
        <v>48</v>
      </c>
      <c r="I1240">
        <v>15.5</v>
      </c>
      <c r="J1240">
        <v>12.5</v>
      </c>
      <c r="K1240">
        <v>4.75</v>
      </c>
      <c r="L1240">
        <v>0.53259000000000001</v>
      </c>
      <c r="M1240">
        <v>11.48</v>
      </c>
      <c r="S1240">
        <v>7.25</v>
      </c>
      <c r="T1240">
        <v>5.75</v>
      </c>
      <c r="U1240">
        <v>0.125</v>
      </c>
      <c r="V1240">
        <v>3.0200000000000001E-3</v>
      </c>
      <c r="W1240">
        <v>0.21579999999999999</v>
      </c>
      <c r="X1240" s="2" t="s">
        <v>5826</v>
      </c>
      <c r="Z1240" s="3" t="s">
        <v>5827</v>
      </c>
      <c r="AA1240">
        <v>99</v>
      </c>
      <c r="AC1240" t="s">
        <v>847</v>
      </c>
    </row>
    <row r="1241" spans="1:29" x14ac:dyDescent="0.25">
      <c r="A1241" s="1" t="s">
        <v>5828</v>
      </c>
      <c r="B1241" t="s">
        <v>5829</v>
      </c>
      <c r="C1241" t="s">
        <v>3688</v>
      </c>
      <c r="D1241" t="str">
        <f>HYPERLINK("http://image.bazic.com/70917.jpg","CLICK HERE")</f>
        <v>CLICK HERE</v>
      </c>
      <c r="E1241" s="6">
        <v>3.99</v>
      </c>
      <c r="F1241" s="7">
        <v>1.2</v>
      </c>
      <c r="G1241" s="4">
        <v>48</v>
      </c>
      <c r="I1241">
        <v>15.5</v>
      </c>
      <c r="J1241">
        <v>12.5</v>
      </c>
      <c r="K1241">
        <v>5.5</v>
      </c>
      <c r="L1241">
        <v>0.61668000000000001</v>
      </c>
      <c r="M1241">
        <v>11.54</v>
      </c>
      <c r="S1241">
        <v>7.25</v>
      </c>
      <c r="T1241">
        <v>5.75</v>
      </c>
      <c r="U1241">
        <v>0.125</v>
      </c>
      <c r="V1241">
        <v>3.0200000000000001E-3</v>
      </c>
      <c r="W1241">
        <v>0.21579999999999999</v>
      </c>
      <c r="X1241" s="2" t="s">
        <v>5830</v>
      </c>
      <c r="Z1241" s="3" t="s">
        <v>5831</v>
      </c>
      <c r="AA1241">
        <v>99</v>
      </c>
      <c r="AC1241" t="s">
        <v>847</v>
      </c>
    </row>
    <row r="1242" spans="1:29" x14ac:dyDescent="0.25">
      <c r="A1242" s="1" t="s">
        <v>5832</v>
      </c>
      <c r="B1242" t="s">
        <v>5833</v>
      </c>
      <c r="C1242" t="s">
        <v>3688</v>
      </c>
      <c r="D1242" t="str">
        <f>HYPERLINK("http://image.bazic.com/70924.jpg","CLICK HERE")</f>
        <v>CLICK HERE</v>
      </c>
      <c r="E1242" s="6">
        <v>3.99</v>
      </c>
      <c r="F1242" s="7">
        <v>1.2</v>
      </c>
      <c r="G1242" s="4">
        <v>48</v>
      </c>
      <c r="I1242">
        <v>16.5</v>
      </c>
      <c r="J1242">
        <v>12.5</v>
      </c>
      <c r="K1242">
        <v>4.75</v>
      </c>
      <c r="L1242">
        <v>0.56694999999999995</v>
      </c>
      <c r="M1242">
        <v>11.06</v>
      </c>
      <c r="S1242">
        <v>7.25</v>
      </c>
      <c r="T1242">
        <v>5.75</v>
      </c>
      <c r="U1242">
        <v>0.125</v>
      </c>
      <c r="V1242">
        <v>3.0200000000000001E-3</v>
      </c>
      <c r="W1242">
        <v>0.21579999999999999</v>
      </c>
      <c r="X1242" s="2" t="s">
        <v>5834</v>
      </c>
      <c r="Z1242" s="3" t="s">
        <v>5835</v>
      </c>
      <c r="AC1242" t="s">
        <v>847</v>
      </c>
    </row>
    <row r="1243" spans="1:29" x14ac:dyDescent="0.25">
      <c r="A1243" s="1" t="s">
        <v>5836</v>
      </c>
      <c r="B1243" t="s">
        <v>5837</v>
      </c>
      <c r="C1243" t="s">
        <v>5768</v>
      </c>
      <c r="D1243" t="str">
        <f>HYPERLINK("http://image.bazic.com/710.jpg","CLICK HERE")</f>
        <v>CLICK HERE</v>
      </c>
      <c r="E1243" s="6">
        <v>1.99</v>
      </c>
      <c r="F1243" s="7">
        <v>0.89</v>
      </c>
      <c r="G1243" s="4">
        <v>144</v>
      </c>
      <c r="H1243" s="5">
        <v>24</v>
      </c>
      <c r="I1243">
        <v>17.75</v>
      </c>
      <c r="J1243">
        <v>8.75</v>
      </c>
      <c r="K1243">
        <v>9</v>
      </c>
      <c r="L1243">
        <v>0.80891999999999997</v>
      </c>
      <c r="M1243">
        <v>7.82</v>
      </c>
      <c r="N1243" s="4">
        <v>7.75</v>
      </c>
      <c r="O1243">
        <v>5.75</v>
      </c>
      <c r="P1243">
        <v>4</v>
      </c>
      <c r="Q1243">
        <v>0.10315000000000001</v>
      </c>
      <c r="R1243" s="5">
        <v>1.18</v>
      </c>
      <c r="S1243">
        <v>2.75</v>
      </c>
      <c r="T1243">
        <v>1</v>
      </c>
      <c r="U1243">
        <v>7.56</v>
      </c>
      <c r="V1243">
        <v>1.2030000000000001E-2</v>
      </c>
      <c r="W1243">
        <v>4.5999999999999999E-2</v>
      </c>
      <c r="X1243" s="2" t="s">
        <v>5838</v>
      </c>
      <c r="Y1243" s="1" t="s">
        <v>5839</v>
      </c>
      <c r="Z1243" s="3" t="s">
        <v>5840</v>
      </c>
      <c r="AA1243">
        <v>80</v>
      </c>
      <c r="AB1243" s="1" t="s">
        <v>5769</v>
      </c>
      <c r="AC1243" t="s">
        <v>38</v>
      </c>
    </row>
    <row r="1244" spans="1:29" x14ac:dyDescent="0.25">
      <c r="A1244" s="1" t="s">
        <v>5841</v>
      </c>
      <c r="B1244" t="s">
        <v>5842</v>
      </c>
      <c r="C1244" t="s">
        <v>5757</v>
      </c>
      <c r="D1244" t="str">
        <f>HYPERLINK("http://image.bazic.com/712_OLD_202508073.jpg","CLICK HERE")</f>
        <v>CLICK HERE</v>
      </c>
      <c r="E1244" s="6">
        <v>2.99</v>
      </c>
      <c r="F1244" s="7">
        <v>1.05</v>
      </c>
      <c r="G1244" s="4">
        <v>144</v>
      </c>
      <c r="H1244" s="5">
        <v>24</v>
      </c>
      <c r="I1244">
        <v>12.25</v>
      </c>
      <c r="J1244">
        <v>8.5</v>
      </c>
      <c r="K1244">
        <v>11.5</v>
      </c>
      <c r="L1244">
        <v>0.69296000000000002</v>
      </c>
      <c r="M1244">
        <v>15.68</v>
      </c>
      <c r="N1244" s="4">
        <v>8</v>
      </c>
      <c r="O1244">
        <v>5.75</v>
      </c>
      <c r="P1244">
        <v>3.5</v>
      </c>
      <c r="Q1244">
        <v>9.3170000000000003E-2</v>
      </c>
      <c r="R1244" s="5">
        <v>2.5</v>
      </c>
      <c r="S1244">
        <v>2.875</v>
      </c>
      <c r="T1244">
        <v>0.39400000000000002</v>
      </c>
      <c r="U1244">
        <v>9</v>
      </c>
      <c r="V1244">
        <v>5.8999999999999999E-3</v>
      </c>
      <c r="W1244">
        <v>0.106</v>
      </c>
      <c r="X1244" s="2" t="s">
        <v>5843</v>
      </c>
      <c r="Y1244" s="1" t="s">
        <v>5844</v>
      </c>
      <c r="Z1244" s="3" t="s">
        <v>5845</v>
      </c>
      <c r="AA1244">
        <v>85</v>
      </c>
      <c r="AB1244" s="1" t="s">
        <v>5758</v>
      </c>
      <c r="AC1244" t="s">
        <v>5759</v>
      </c>
    </row>
    <row r="1245" spans="1:29" x14ac:dyDescent="0.25">
      <c r="A1245" s="1" t="s">
        <v>5846</v>
      </c>
      <c r="B1245" t="s">
        <v>5847</v>
      </c>
      <c r="C1245" t="s">
        <v>5757</v>
      </c>
      <c r="D1245" t="str">
        <f>HYPERLINK("http://image.bazic.com/713.jpg","CLICK HERE")</f>
        <v>CLICK HERE</v>
      </c>
      <c r="E1245" s="6">
        <v>2.99</v>
      </c>
      <c r="F1245" s="7">
        <v>1.05</v>
      </c>
      <c r="G1245" s="4">
        <v>144</v>
      </c>
      <c r="H1245" s="5">
        <v>24</v>
      </c>
      <c r="I1245">
        <v>17.25</v>
      </c>
      <c r="J1245">
        <v>9.25</v>
      </c>
      <c r="K1245">
        <v>11.25</v>
      </c>
      <c r="L1245">
        <v>1.0388200000000001</v>
      </c>
      <c r="M1245">
        <v>16.440000000000001</v>
      </c>
      <c r="N1245" s="4">
        <v>8.25</v>
      </c>
      <c r="O1245">
        <v>8.25</v>
      </c>
      <c r="P1245">
        <v>3.25</v>
      </c>
      <c r="Q1245">
        <v>0.12801000000000001</v>
      </c>
      <c r="R1245" s="5">
        <v>2.58</v>
      </c>
      <c r="S1245">
        <v>8.25</v>
      </c>
      <c r="T1245">
        <v>2.4375</v>
      </c>
      <c r="U1245">
        <v>0.375</v>
      </c>
      <c r="V1245">
        <v>4.3600000000000002E-3</v>
      </c>
      <c r="W1245">
        <v>0.123</v>
      </c>
      <c r="X1245" s="2" t="s">
        <v>5848</v>
      </c>
      <c r="Y1245" s="1" t="s">
        <v>5849</v>
      </c>
      <c r="Z1245" s="3" t="s">
        <v>5850</v>
      </c>
      <c r="AA1245">
        <v>50</v>
      </c>
      <c r="AB1245" s="1" t="s">
        <v>5758</v>
      </c>
      <c r="AC1245" t="s">
        <v>5820</v>
      </c>
    </row>
    <row r="1246" spans="1:29" x14ac:dyDescent="0.25">
      <c r="A1246" s="1" t="s">
        <v>5851</v>
      </c>
      <c r="B1246" t="s">
        <v>5852</v>
      </c>
      <c r="C1246" t="s">
        <v>5757</v>
      </c>
      <c r="D1246" t="str">
        <f>HYPERLINK("http://image.bazic.com/714_OLD_20250807.jpg","CLICK HERE")</f>
        <v>CLICK HERE</v>
      </c>
      <c r="E1246" s="6">
        <v>1.99</v>
      </c>
      <c r="F1246" s="7">
        <v>0.99</v>
      </c>
      <c r="G1246" s="4">
        <v>144</v>
      </c>
      <c r="H1246" s="5">
        <v>24</v>
      </c>
      <c r="I1246">
        <v>12</v>
      </c>
      <c r="J1246">
        <v>8.5</v>
      </c>
      <c r="K1246">
        <v>11.5</v>
      </c>
      <c r="L1246">
        <v>0.67881999999999998</v>
      </c>
      <c r="M1246">
        <v>16.260000000000002</v>
      </c>
      <c r="N1246" s="4">
        <v>8</v>
      </c>
      <c r="O1246">
        <v>5.75</v>
      </c>
      <c r="P1246">
        <v>3.5</v>
      </c>
      <c r="Q1246">
        <v>9.3170000000000003E-2</v>
      </c>
      <c r="R1246" s="5">
        <v>2.6</v>
      </c>
      <c r="S1246">
        <v>2.875</v>
      </c>
      <c r="T1246">
        <v>0.39400000000000002</v>
      </c>
      <c r="U1246">
        <v>9</v>
      </c>
      <c r="V1246">
        <v>5.8999999999999999E-3</v>
      </c>
      <c r="W1246">
        <v>0.1</v>
      </c>
      <c r="X1246" s="2" t="s">
        <v>5853</v>
      </c>
      <c r="Y1246" s="1" t="s">
        <v>5854</v>
      </c>
      <c r="Z1246" s="3" t="s">
        <v>5855</v>
      </c>
      <c r="AA1246">
        <v>90</v>
      </c>
      <c r="AB1246" s="1" t="s">
        <v>5758</v>
      </c>
      <c r="AC1246" t="s">
        <v>5759</v>
      </c>
    </row>
    <row r="1247" spans="1:29" x14ac:dyDescent="0.25">
      <c r="A1247" s="1" t="s">
        <v>5856</v>
      </c>
      <c r="B1247" t="s">
        <v>5857</v>
      </c>
      <c r="C1247" t="s">
        <v>65</v>
      </c>
      <c r="D1247" t="str">
        <f>HYPERLINK("http://image.bazic.com/714692.jpg","CLICK HERE")</f>
        <v>CLICK HERE</v>
      </c>
      <c r="E1247" s="6">
        <v>20</v>
      </c>
      <c r="F1247" s="7">
        <v>14</v>
      </c>
      <c r="G1247" s="4">
        <v>5</v>
      </c>
      <c r="I1247">
        <v>17.5</v>
      </c>
      <c r="J1247">
        <v>12</v>
      </c>
      <c r="K1247">
        <v>10.5</v>
      </c>
      <c r="L1247">
        <v>1.2760400000000001</v>
      </c>
      <c r="M1247">
        <v>51</v>
      </c>
      <c r="S1247">
        <v>17</v>
      </c>
      <c r="T1247">
        <v>11</v>
      </c>
      <c r="U1247">
        <v>2.2999999999999998</v>
      </c>
      <c r="V1247">
        <v>0.24890000000000001</v>
      </c>
      <c r="W1247">
        <v>10.199999999999999</v>
      </c>
      <c r="X1247" s="2" t="s">
        <v>5858</v>
      </c>
      <c r="Z1247" s="3" t="s">
        <v>5859</v>
      </c>
      <c r="AA1247">
        <v>40</v>
      </c>
      <c r="AB1247" s="1" t="s">
        <v>66</v>
      </c>
      <c r="AC1247" t="s">
        <v>3054</v>
      </c>
    </row>
    <row r="1248" spans="1:29" x14ac:dyDescent="0.25">
      <c r="A1248" s="1" t="s">
        <v>5860</v>
      </c>
      <c r="B1248" t="s">
        <v>5861</v>
      </c>
      <c r="C1248" t="s">
        <v>65</v>
      </c>
      <c r="D1248" t="str">
        <f>HYPERLINK("http://image.bazic.com/714937.jpg","CLICK HERE")</f>
        <v>CLICK HERE</v>
      </c>
      <c r="E1248" s="6">
        <v>12.79</v>
      </c>
      <c r="F1248" s="7">
        <v>9</v>
      </c>
      <c r="G1248" s="4">
        <v>10</v>
      </c>
      <c r="I1248">
        <v>18</v>
      </c>
      <c r="J1248">
        <v>15</v>
      </c>
      <c r="K1248">
        <v>10.5</v>
      </c>
      <c r="L1248">
        <v>1.64063</v>
      </c>
      <c r="M1248">
        <v>66</v>
      </c>
      <c r="S1248">
        <v>14</v>
      </c>
      <c r="T1248">
        <v>8.5</v>
      </c>
      <c r="U1248">
        <v>2</v>
      </c>
      <c r="V1248">
        <v>0.13772999999999999</v>
      </c>
      <c r="W1248">
        <v>6.52</v>
      </c>
      <c r="X1248" s="2" t="s">
        <v>5862</v>
      </c>
      <c r="Z1248" s="3" t="s">
        <v>5863</v>
      </c>
      <c r="AA1248">
        <v>30</v>
      </c>
      <c r="AB1248" s="1" t="s">
        <v>66</v>
      </c>
      <c r="AC1248" t="s">
        <v>3054</v>
      </c>
    </row>
    <row r="1249" spans="1:29" x14ac:dyDescent="0.25">
      <c r="A1249" s="1" t="s">
        <v>5864</v>
      </c>
      <c r="B1249" t="s">
        <v>5865</v>
      </c>
      <c r="C1249" t="s">
        <v>5757</v>
      </c>
      <c r="D1249" t="str">
        <f>HYPERLINK("http://image.bazic.com/715.jpg","CLICK HERE")</f>
        <v>CLICK HERE</v>
      </c>
      <c r="E1249" s="6">
        <v>23.99</v>
      </c>
      <c r="F1249" s="7">
        <v>11.85</v>
      </c>
      <c r="G1249" s="4">
        <v>12</v>
      </c>
      <c r="I1249">
        <v>15.75</v>
      </c>
      <c r="J1249">
        <v>8.25</v>
      </c>
      <c r="K1249">
        <v>10.25</v>
      </c>
      <c r="L1249">
        <v>0.77075000000000005</v>
      </c>
      <c r="M1249">
        <v>24.7</v>
      </c>
      <c r="S1249">
        <v>7.5</v>
      </c>
      <c r="T1249">
        <v>1.5</v>
      </c>
      <c r="U1249">
        <v>7.375</v>
      </c>
      <c r="V1249">
        <v>4.8009999999999997E-2</v>
      </c>
      <c r="W1249">
        <v>2.04</v>
      </c>
      <c r="X1249" s="2" t="s">
        <v>5866</v>
      </c>
      <c r="Z1249" s="3" t="s">
        <v>5867</v>
      </c>
      <c r="AA1249">
        <v>70</v>
      </c>
      <c r="AB1249" s="1" t="s">
        <v>5394</v>
      </c>
      <c r="AC1249" t="s">
        <v>5759</v>
      </c>
    </row>
    <row r="1250" spans="1:29" x14ac:dyDescent="0.25">
      <c r="A1250" s="1" t="s">
        <v>5868</v>
      </c>
      <c r="B1250" t="s">
        <v>5869</v>
      </c>
      <c r="C1250" t="s">
        <v>5757</v>
      </c>
      <c r="D1250" t="str">
        <f>HYPERLINK("http://image.bazic.com/716.jpg","CLICK HERE")</f>
        <v>CLICK HERE</v>
      </c>
      <c r="E1250" s="6">
        <v>2.99</v>
      </c>
      <c r="F1250" s="7">
        <v>1.05</v>
      </c>
      <c r="G1250" s="4">
        <v>144</v>
      </c>
      <c r="H1250" s="5">
        <v>24</v>
      </c>
      <c r="I1250">
        <v>15.5</v>
      </c>
      <c r="J1250">
        <v>11</v>
      </c>
      <c r="K1250">
        <v>15.5</v>
      </c>
      <c r="L1250">
        <v>1.5293699999999999</v>
      </c>
      <c r="M1250">
        <v>20.68</v>
      </c>
      <c r="N1250" s="4">
        <v>7</v>
      </c>
      <c r="O1250">
        <v>4.75</v>
      </c>
      <c r="P1250">
        <v>10</v>
      </c>
      <c r="Q1250">
        <v>0.19242000000000001</v>
      </c>
      <c r="R1250" s="5">
        <v>3.16</v>
      </c>
      <c r="S1250">
        <v>3.15</v>
      </c>
      <c r="T1250">
        <v>0.39400000000000002</v>
      </c>
      <c r="U1250">
        <v>9.2319999999999993</v>
      </c>
      <c r="V1250">
        <v>6.6299999999999996E-3</v>
      </c>
      <c r="W1250">
        <v>0.12</v>
      </c>
      <c r="X1250" s="2" t="s">
        <v>5870</v>
      </c>
      <c r="Y1250" s="1" t="s">
        <v>5871</v>
      </c>
      <c r="Z1250" s="3" t="s">
        <v>5872</v>
      </c>
      <c r="AA1250">
        <v>50</v>
      </c>
      <c r="AB1250" s="1" t="s">
        <v>5758</v>
      </c>
      <c r="AC1250" t="s">
        <v>5820</v>
      </c>
    </row>
    <row r="1251" spans="1:29" x14ac:dyDescent="0.25">
      <c r="A1251" s="1" t="s">
        <v>5873</v>
      </c>
      <c r="B1251" t="s">
        <v>5874</v>
      </c>
      <c r="C1251" t="s">
        <v>5757</v>
      </c>
      <c r="D1251" t="str">
        <f>HYPERLINK("http://image.bazic.com/717.jpg","CLICK HERE")</f>
        <v>CLICK HERE</v>
      </c>
      <c r="E1251" s="6">
        <v>1.99</v>
      </c>
      <c r="F1251" s="7">
        <v>0.99</v>
      </c>
      <c r="G1251" s="4">
        <v>144</v>
      </c>
      <c r="H1251" s="5">
        <v>24</v>
      </c>
      <c r="I1251">
        <v>17.25</v>
      </c>
      <c r="J1251">
        <v>9.25</v>
      </c>
      <c r="K1251">
        <v>11</v>
      </c>
      <c r="L1251">
        <v>1.01573</v>
      </c>
      <c r="M1251">
        <v>16.86</v>
      </c>
      <c r="N1251" s="4">
        <v>8.25</v>
      </c>
      <c r="O1251">
        <v>3.25</v>
      </c>
      <c r="P1251">
        <v>8.25</v>
      </c>
      <c r="Q1251">
        <v>0.12801000000000001</v>
      </c>
      <c r="R1251" s="5">
        <v>2.62</v>
      </c>
      <c r="S1251">
        <v>8.25</v>
      </c>
      <c r="T1251">
        <v>2.4375</v>
      </c>
      <c r="U1251">
        <v>0.375</v>
      </c>
      <c r="V1251">
        <v>4.3600000000000002E-3</v>
      </c>
      <c r="W1251">
        <v>0.123</v>
      </c>
      <c r="X1251" s="2" t="s">
        <v>5875</v>
      </c>
      <c r="Y1251" s="1" t="s">
        <v>5876</v>
      </c>
      <c r="Z1251" s="3" t="s">
        <v>5877</v>
      </c>
      <c r="AA1251">
        <v>60</v>
      </c>
      <c r="AB1251" s="1" t="s">
        <v>5758</v>
      </c>
      <c r="AC1251" t="s">
        <v>5820</v>
      </c>
    </row>
    <row r="1252" spans="1:29" x14ac:dyDescent="0.25">
      <c r="A1252" s="1" t="s">
        <v>5878</v>
      </c>
      <c r="B1252" t="s">
        <v>5879</v>
      </c>
      <c r="C1252" t="s">
        <v>5757</v>
      </c>
      <c r="D1252" t="str">
        <f>HYPERLINK("http://image.bazic.com/718.jpg","CLICK HERE")</f>
        <v>CLICK HERE</v>
      </c>
      <c r="E1252" s="6">
        <v>2.99</v>
      </c>
      <c r="F1252" s="7">
        <v>1.2</v>
      </c>
      <c r="G1252" s="4">
        <v>144</v>
      </c>
      <c r="H1252" s="5">
        <v>24</v>
      </c>
      <c r="I1252">
        <v>17</v>
      </c>
      <c r="J1252">
        <v>9.75</v>
      </c>
      <c r="K1252">
        <v>13.25</v>
      </c>
      <c r="L1252">
        <v>1.27094</v>
      </c>
      <c r="M1252">
        <v>23.54</v>
      </c>
      <c r="N1252" s="4">
        <v>8.75</v>
      </c>
      <c r="O1252">
        <v>4</v>
      </c>
      <c r="P1252">
        <v>8</v>
      </c>
      <c r="Q1252">
        <v>0.16203999999999999</v>
      </c>
      <c r="R1252" s="5">
        <v>3.72</v>
      </c>
      <c r="S1252">
        <v>3.25</v>
      </c>
      <c r="T1252">
        <v>0.25</v>
      </c>
      <c r="U1252">
        <v>8</v>
      </c>
      <c r="V1252">
        <v>3.7599999999999999E-3</v>
      </c>
      <c r="W1252">
        <v>8.7499999999999994E-2</v>
      </c>
      <c r="X1252" s="2" t="s">
        <v>5881</v>
      </c>
      <c r="Y1252" s="1" t="s">
        <v>5882</v>
      </c>
      <c r="Z1252" s="3" t="s">
        <v>5883</v>
      </c>
      <c r="AA1252">
        <v>60</v>
      </c>
      <c r="AB1252" s="1" t="s">
        <v>5758</v>
      </c>
      <c r="AC1252" t="s">
        <v>5880</v>
      </c>
    </row>
    <row r="1253" spans="1:29" x14ac:dyDescent="0.25">
      <c r="A1253" s="1" t="s">
        <v>5884</v>
      </c>
      <c r="B1253" t="s">
        <v>5885</v>
      </c>
      <c r="C1253" t="s">
        <v>5768</v>
      </c>
      <c r="D1253" t="str">
        <f>HYPERLINK("http://image.bazic.com/719.jpg","CLICK HERE")</f>
        <v>CLICK HERE</v>
      </c>
      <c r="E1253" s="6">
        <v>2.99</v>
      </c>
      <c r="F1253" s="7">
        <v>1.1499999999999999</v>
      </c>
      <c r="G1253" s="4">
        <v>144</v>
      </c>
      <c r="H1253" s="5">
        <v>24</v>
      </c>
      <c r="I1253">
        <v>25</v>
      </c>
      <c r="J1253">
        <v>10.75</v>
      </c>
      <c r="K1253">
        <v>9.5</v>
      </c>
      <c r="L1253">
        <v>1.4775</v>
      </c>
      <c r="M1253">
        <v>17.72</v>
      </c>
      <c r="N1253" s="4">
        <v>10</v>
      </c>
      <c r="O1253">
        <v>8.25</v>
      </c>
      <c r="P1253">
        <v>4.25</v>
      </c>
      <c r="Q1253">
        <v>0.20291000000000001</v>
      </c>
      <c r="R1253" s="5">
        <v>2.74</v>
      </c>
      <c r="S1253">
        <v>3.125</v>
      </c>
      <c r="T1253">
        <v>0.25</v>
      </c>
      <c r="U1253">
        <v>7.625</v>
      </c>
      <c r="V1253">
        <v>3.4499999999999999E-3</v>
      </c>
      <c r="W1253">
        <v>0.08</v>
      </c>
      <c r="X1253" s="2" t="s">
        <v>5886</v>
      </c>
      <c r="Y1253" s="1" t="s">
        <v>5887</v>
      </c>
      <c r="Z1253" s="3" t="s">
        <v>5888</v>
      </c>
      <c r="AA1253">
        <v>42</v>
      </c>
      <c r="AB1253" s="1" t="s">
        <v>5769</v>
      </c>
      <c r="AC1253" t="s">
        <v>38</v>
      </c>
    </row>
    <row r="1254" spans="1:29" x14ac:dyDescent="0.25">
      <c r="A1254" s="1" t="s">
        <v>5889</v>
      </c>
      <c r="B1254" t="s">
        <v>5890</v>
      </c>
      <c r="C1254" t="s">
        <v>5768</v>
      </c>
      <c r="D1254" t="str">
        <f>HYPERLINK("http://image.bazic.com/720.jpg","CLICK HERE")</f>
        <v>CLICK HERE</v>
      </c>
      <c r="E1254" s="6">
        <v>2.99</v>
      </c>
      <c r="F1254" s="7">
        <v>1.1499999999999999</v>
      </c>
      <c r="G1254" s="4">
        <v>144</v>
      </c>
      <c r="H1254" s="5">
        <v>24</v>
      </c>
      <c r="I1254">
        <v>25</v>
      </c>
      <c r="J1254">
        <v>10.75</v>
      </c>
      <c r="K1254">
        <v>9.25</v>
      </c>
      <c r="L1254">
        <v>1.43862</v>
      </c>
      <c r="M1254">
        <v>17.8</v>
      </c>
      <c r="N1254" s="4">
        <v>10</v>
      </c>
      <c r="O1254">
        <v>8.25</v>
      </c>
      <c r="P1254">
        <v>4.25</v>
      </c>
      <c r="Q1254">
        <v>0.20291000000000001</v>
      </c>
      <c r="R1254" s="5">
        <v>2.74</v>
      </c>
      <c r="S1254">
        <v>3.0710000000000002</v>
      </c>
      <c r="T1254">
        <v>0.59099999999999997</v>
      </c>
      <c r="U1254">
        <v>7.7169999999999996</v>
      </c>
      <c r="V1254">
        <v>8.1099999999999992E-3</v>
      </c>
      <c r="W1254">
        <v>0.1</v>
      </c>
      <c r="X1254" s="2" t="s">
        <v>5891</v>
      </c>
      <c r="Y1254" s="1" t="s">
        <v>5892</v>
      </c>
      <c r="Z1254" s="3" t="s">
        <v>5893</v>
      </c>
      <c r="AA1254">
        <v>42</v>
      </c>
      <c r="AB1254" s="1" t="s">
        <v>5769</v>
      </c>
      <c r="AC1254" t="s">
        <v>38</v>
      </c>
    </row>
    <row r="1255" spans="1:29" x14ac:dyDescent="0.25">
      <c r="A1255" s="1" t="s">
        <v>5894</v>
      </c>
      <c r="B1255" t="s">
        <v>5895</v>
      </c>
      <c r="C1255" t="s">
        <v>3688</v>
      </c>
      <c r="D1255" t="str">
        <f>HYPERLINK("http://image.bazic.com/7202.jpg","CLICK HERE")</f>
        <v>CLICK HERE</v>
      </c>
      <c r="E1255" s="6">
        <v>2.99</v>
      </c>
      <c r="F1255" s="7">
        <v>1.05</v>
      </c>
      <c r="G1255" s="4">
        <v>48</v>
      </c>
      <c r="I1255">
        <v>13.5</v>
      </c>
      <c r="J1255">
        <v>13.25</v>
      </c>
      <c r="K1255">
        <v>4.25</v>
      </c>
      <c r="L1255">
        <v>0.43994</v>
      </c>
      <c r="M1255">
        <v>13.6</v>
      </c>
      <c r="S1255">
        <v>6</v>
      </c>
      <c r="T1255">
        <v>6</v>
      </c>
      <c r="U1255">
        <v>0.3125</v>
      </c>
      <c r="V1255">
        <v>6.5100000000000002E-3</v>
      </c>
      <c r="W1255">
        <v>0.26</v>
      </c>
      <c r="X1255" s="2" t="s">
        <v>5896</v>
      </c>
      <c r="Z1255" s="3" t="s">
        <v>5897</v>
      </c>
      <c r="AA1255">
        <v>108</v>
      </c>
      <c r="AB1255" s="1" t="s">
        <v>198</v>
      </c>
      <c r="AC1255" t="s">
        <v>38</v>
      </c>
    </row>
    <row r="1256" spans="1:29" x14ac:dyDescent="0.25">
      <c r="A1256" s="1" t="s">
        <v>5898</v>
      </c>
      <c r="B1256" t="s">
        <v>5899</v>
      </c>
      <c r="C1256" t="s">
        <v>5768</v>
      </c>
      <c r="D1256" t="str">
        <f>HYPERLINK("http://image.bazic.com/722.jpg","CLICK HERE")</f>
        <v>CLICK HERE</v>
      </c>
      <c r="E1256" s="6">
        <v>1.99</v>
      </c>
      <c r="F1256" s="7">
        <v>0.89</v>
      </c>
      <c r="G1256" s="4">
        <v>144</v>
      </c>
      <c r="H1256" s="5">
        <v>24</v>
      </c>
      <c r="I1256">
        <v>16</v>
      </c>
      <c r="J1256">
        <v>12.5</v>
      </c>
      <c r="K1256">
        <v>10.5</v>
      </c>
      <c r="L1256">
        <v>1.2152799999999999</v>
      </c>
      <c r="M1256">
        <v>11.22</v>
      </c>
      <c r="N1256" s="4">
        <v>15.25</v>
      </c>
      <c r="O1256">
        <v>6</v>
      </c>
      <c r="P1256">
        <v>3</v>
      </c>
      <c r="Q1256">
        <v>0.15884999999999999</v>
      </c>
      <c r="R1256" s="5">
        <v>1.68</v>
      </c>
      <c r="S1256">
        <v>2.9375</v>
      </c>
      <c r="T1256">
        <v>0.75</v>
      </c>
      <c r="U1256">
        <v>7.625</v>
      </c>
      <c r="V1256">
        <v>9.7199999999999995E-3</v>
      </c>
      <c r="W1256">
        <v>0.06</v>
      </c>
      <c r="X1256" s="2" t="s">
        <v>5900</v>
      </c>
      <c r="Y1256" s="1" t="s">
        <v>5901</v>
      </c>
      <c r="Z1256" s="3" t="s">
        <v>5902</v>
      </c>
      <c r="AA1256">
        <v>48</v>
      </c>
      <c r="AB1256" s="1" t="s">
        <v>5769</v>
      </c>
      <c r="AC1256" t="s">
        <v>38</v>
      </c>
    </row>
    <row r="1257" spans="1:29" x14ac:dyDescent="0.25">
      <c r="A1257" s="1" t="s">
        <v>5903</v>
      </c>
      <c r="B1257" t="s">
        <v>5904</v>
      </c>
      <c r="C1257" t="s">
        <v>3688</v>
      </c>
      <c r="D1257" t="str">
        <f>HYPERLINK("http://image.bazic.com/7222.jpg","CLICK HERE")</f>
        <v>CLICK HERE</v>
      </c>
      <c r="E1257" s="6">
        <v>2.99</v>
      </c>
      <c r="F1257" s="7">
        <v>1.05</v>
      </c>
      <c r="G1257" s="4">
        <v>48</v>
      </c>
      <c r="I1257">
        <v>13.5</v>
      </c>
      <c r="J1257">
        <v>13.5</v>
      </c>
      <c r="K1257">
        <v>4.5</v>
      </c>
      <c r="L1257">
        <v>0.47460999999999998</v>
      </c>
      <c r="M1257">
        <v>14.14</v>
      </c>
      <c r="S1257">
        <v>6</v>
      </c>
      <c r="T1257">
        <v>6</v>
      </c>
      <c r="U1257">
        <v>0.3125</v>
      </c>
      <c r="V1257">
        <v>6.5100000000000002E-3</v>
      </c>
      <c r="W1257">
        <v>0.26</v>
      </c>
      <c r="X1257" s="2" t="s">
        <v>5905</v>
      </c>
      <c r="Z1257" s="3" t="s">
        <v>5906</v>
      </c>
      <c r="AA1257">
        <v>108</v>
      </c>
      <c r="AB1257" s="1" t="s">
        <v>198</v>
      </c>
      <c r="AC1257" t="s">
        <v>847</v>
      </c>
    </row>
    <row r="1258" spans="1:29" x14ac:dyDescent="0.25">
      <c r="A1258" s="1" t="s">
        <v>5907</v>
      </c>
      <c r="B1258" t="s">
        <v>5908</v>
      </c>
      <c r="C1258" t="s">
        <v>5768</v>
      </c>
      <c r="D1258" t="str">
        <f>HYPERLINK("http://image.bazic.com/723.jpg","CLICK HERE")</f>
        <v>CLICK HERE</v>
      </c>
      <c r="E1258" s="6">
        <v>2.99</v>
      </c>
      <c r="F1258" s="7">
        <v>1.05</v>
      </c>
      <c r="G1258" s="4">
        <v>144</v>
      </c>
      <c r="H1258" s="5">
        <v>24</v>
      </c>
      <c r="I1258">
        <v>25</v>
      </c>
      <c r="J1258">
        <v>10.5</v>
      </c>
      <c r="K1258">
        <v>9.25</v>
      </c>
      <c r="L1258">
        <v>1.40516</v>
      </c>
      <c r="M1258">
        <v>15.8</v>
      </c>
      <c r="N1258" s="4">
        <v>9.5</v>
      </c>
      <c r="O1258">
        <v>8</v>
      </c>
      <c r="P1258">
        <v>4.25</v>
      </c>
      <c r="Q1258">
        <v>0.18692</v>
      </c>
      <c r="R1258" s="5">
        <v>2.42</v>
      </c>
      <c r="S1258">
        <v>3.75</v>
      </c>
      <c r="T1258">
        <v>7.69</v>
      </c>
      <c r="U1258">
        <v>0.5</v>
      </c>
      <c r="V1258">
        <v>0.10013</v>
      </c>
      <c r="W1258">
        <v>8.7999999999999995E-2</v>
      </c>
      <c r="X1258" s="2" t="s">
        <v>5909</v>
      </c>
      <c r="Y1258" s="1" t="s">
        <v>5910</v>
      </c>
      <c r="Z1258" s="3" t="s">
        <v>5911</v>
      </c>
      <c r="AA1258">
        <v>42</v>
      </c>
      <c r="AB1258" s="1" t="s">
        <v>5769</v>
      </c>
      <c r="AC1258" t="s">
        <v>38</v>
      </c>
    </row>
    <row r="1259" spans="1:29" x14ac:dyDescent="0.25">
      <c r="A1259" s="1" t="s">
        <v>5912</v>
      </c>
      <c r="B1259" t="s">
        <v>5913</v>
      </c>
      <c r="C1259" t="s">
        <v>617</v>
      </c>
      <c r="D1259" t="str">
        <f>HYPERLINK("http://image.bazic.com/72321.jpg","CLICK HERE")</f>
        <v>CLICK HERE</v>
      </c>
      <c r="E1259" s="6">
        <v>3.99</v>
      </c>
      <c r="F1259" s="7">
        <v>0.89</v>
      </c>
      <c r="G1259" s="4">
        <v>48</v>
      </c>
      <c r="I1259">
        <v>16</v>
      </c>
      <c r="J1259">
        <v>10.75</v>
      </c>
      <c r="K1259">
        <v>5.75</v>
      </c>
      <c r="L1259">
        <v>0.57233999999999996</v>
      </c>
      <c r="M1259">
        <v>10.82</v>
      </c>
      <c r="S1259">
        <v>5.25</v>
      </c>
      <c r="T1259">
        <v>0.375</v>
      </c>
      <c r="U1259">
        <v>8</v>
      </c>
      <c r="V1259">
        <v>9.1199999999999996E-3</v>
      </c>
      <c r="W1259">
        <v>0.2</v>
      </c>
      <c r="X1259" s="2" t="s">
        <v>5914</v>
      </c>
      <c r="Z1259" s="3" t="s">
        <v>5915</v>
      </c>
      <c r="AA1259">
        <v>110</v>
      </c>
      <c r="AC1259" t="s">
        <v>31</v>
      </c>
    </row>
    <row r="1260" spans="1:29" x14ac:dyDescent="0.25">
      <c r="A1260" s="1" t="s">
        <v>5916</v>
      </c>
      <c r="B1260" t="s">
        <v>5917</v>
      </c>
      <c r="C1260" t="s">
        <v>617</v>
      </c>
      <c r="D1260" t="str">
        <f>HYPERLINK("http://image.bazic.com/72322.jpg","CLICK HERE")</f>
        <v>CLICK HERE</v>
      </c>
      <c r="E1260" s="6">
        <v>4.99</v>
      </c>
      <c r="F1260" s="7">
        <v>0.89</v>
      </c>
      <c r="G1260" s="4">
        <v>48</v>
      </c>
      <c r="I1260">
        <v>16</v>
      </c>
      <c r="J1260">
        <v>11</v>
      </c>
      <c r="K1260">
        <v>5.75</v>
      </c>
      <c r="L1260">
        <v>0.58565</v>
      </c>
      <c r="M1260">
        <v>10.48</v>
      </c>
      <c r="S1260">
        <v>5.25</v>
      </c>
      <c r="T1260">
        <v>0.375</v>
      </c>
      <c r="U1260">
        <v>8.8125</v>
      </c>
      <c r="V1260">
        <v>1.004E-2</v>
      </c>
      <c r="W1260">
        <v>0.20699999999999999</v>
      </c>
      <c r="X1260" s="2" t="s">
        <v>5918</v>
      </c>
      <c r="Z1260" s="3" t="s">
        <v>5919</v>
      </c>
      <c r="AA1260">
        <v>110</v>
      </c>
      <c r="AC1260" t="s">
        <v>31</v>
      </c>
    </row>
    <row r="1261" spans="1:29" x14ac:dyDescent="0.25">
      <c r="A1261" s="1" t="s">
        <v>5920</v>
      </c>
      <c r="B1261" t="s">
        <v>5921</v>
      </c>
      <c r="C1261" t="s">
        <v>617</v>
      </c>
      <c r="D1261" t="str">
        <f>HYPERLINK("http://image.bazic.com/72324.jpg","CLICK HERE")</f>
        <v>CLICK HERE</v>
      </c>
      <c r="E1261" s="6">
        <v>4.99</v>
      </c>
      <c r="F1261" s="7">
        <v>0.89</v>
      </c>
      <c r="G1261" s="4">
        <v>48</v>
      </c>
      <c r="I1261">
        <v>16</v>
      </c>
      <c r="J1261">
        <v>11</v>
      </c>
      <c r="K1261">
        <v>6</v>
      </c>
      <c r="L1261">
        <v>0.61111000000000004</v>
      </c>
      <c r="M1261">
        <v>10.56</v>
      </c>
      <c r="S1261">
        <v>5.25</v>
      </c>
      <c r="T1261">
        <v>0.375</v>
      </c>
      <c r="U1261">
        <v>7.8125</v>
      </c>
      <c r="V1261">
        <v>8.8999999999999999E-3</v>
      </c>
      <c r="W1261">
        <v>0.20300000000000001</v>
      </c>
      <c r="X1261" s="2" t="s">
        <v>5922</v>
      </c>
      <c r="Z1261" s="3" t="s">
        <v>5923</v>
      </c>
      <c r="AA1261">
        <v>110</v>
      </c>
      <c r="AB1261" s="1" t="s">
        <v>30</v>
      </c>
      <c r="AC1261" t="s">
        <v>31</v>
      </c>
    </row>
    <row r="1262" spans="1:29" x14ac:dyDescent="0.25">
      <c r="A1262" s="1" t="s">
        <v>5924</v>
      </c>
      <c r="B1262" t="s">
        <v>5925</v>
      </c>
      <c r="C1262" t="s">
        <v>5757</v>
      </c>
      <c r="D1262" t="str">
        <f>HYPERLINK("http://image.bazic.com/725.jpg","CLICK HERE")</f>
        <v>CLICK HERE</v>
      </c>
      <c r="E1262" s="6">
        <v>2.99</v>
      </c>
      <c r="F1262" s="7">
        <v>1.05</v>
      </c>
      <c r="G1262" s="4">
        <v>144</v>
      </c>
      <c r="H1262" s="5">
        <v>24</v>
      </c>
      <c r="I1262">
        <v>10</v>
      </c>
      <c r="J1262">
        <v>9.25</v>
      </c>
      <c r="K1262">
        <v>13.5</v>
      </c>
      <c r="L1262">
        <v>0.72265999999999997</v>
      </c>
      <c r="M1262">
        <v>17.18</v>
      </c>
      <c r="N1262" s="4">
        <v>8</v>
      </c>
      <c r="O1262">
        <v>5</v>
      </c>
      <c r="P1262">
        <v>4.25</v>
      </c>
      <c r="Q1262">
        <v>9.8379999999999995E-2</v>
      </c>
      <c r="R1262" s="5">
        <v>2.72</v>
      </c>
      <c r="S1262">
        <v>2.3250000000000002</v>
      </c>
      <c r="T1262">
        <v>0.25</v>
      </c>
      <c r="U1262">
        <v>7.8250000000000002</v>
      </c>
      <c r="V1262">
        <v>2.63E-3</v>
      </c>
      <c r="W1262">
        <v>0.1</v>
      </c>
      <c r="X1262" s="2" t="s">
        <v>5926</v>
      </c>
      <c r="Y1262" s="1" t="s">
        <v>5927</v>
      </c>
      <c r="Z1262" s="3" t="s">
        <v>5928</v>
      </c>
      <c r="AA1262">
        <v>65</v>
      </c>
      <c r="AB1262" s="1" t="s">
        <v>5758</v>
      </c>
      <c r="AC1262" t="s">
        <v>5880</v>
      </c>
    </row>
    <row r="1263" spans="1:29" x14ac:dyDescent="0.25">
      <c r="A1263" s="1" t="s">
        <v>5929</v>
      </c>
      <c r="B1263" t="s">
        <v>5930</v>
      </c>
      <c r="C1263" t="s">
        <v>617</v>
      </c>
      <c r="D1263" t="str">
        <f>HYPERLINK("http://image.bazic.com/72752.jpg","CLICK HERE")</f>
        <v>CLICK HERE</v>
      </c>
      <c r="E1263" s="6">
        <v>4.99</v>
      </c>
      <c r="F1263" s="7">
        <v>0.89</v>
      </c>
      <c r="G1263" s="4">
        <v>48</v>
      </c>
      <c r="I1263">
        <v>15.25</v>
      </c>
      <c r="J1263">
        <v>8.75</v>
      </c>
      <c r="K1263">
        <v>5.25</v>
      </c>
      <c r="L1263">
        <v>0.40540999999999999</v>
      </c>
      <c r="M1263">
        <v>13.46</v>
      </c>
      <c r="S1263">
        <v>6.5</v>
      </c>
      <c r="T1263">
        <v>0.5</v>
      </c>
      <c r="U1263">
        <v>7.75</v>
      </c>
      <c r="V1263">
        <v>1.4579999999999999E-2</v>
      </c>
      <c r="W1263">
        <v>0.29099999999999998</v>
      </c>
      <c r="X1263" s="2" t="s">
        <v>5931</v>
      </c>
      <c r="Z1263" s="3" t="s">
        <v>5932</v>
      </c>
      <c r="AA1263">
        <v>98</v>
      </c>
      <c r="AB1263" s="1" t="s">
        <v>198</v>
      </c>
      <c r="AC1263" t="s">
        <v>847</v>
      </c>
    </row>
    <row r="1264" spans="1:29" x14ac:dyDescent="0.25">
      <c r="A1264" s="1" t="s">
        <v>5933</v>
      </c>
      <c r="B1264" t="s">
        <v>5934</v>
      </c>
      <c r="C1264" t="s">
        <v>29</v>
      </c>
      <c r="D1264" t="str">
        <f>HYPERLINK("http://image.bazic.com/72823.jpg","CLICK HERE")</f>
        <v>CLICK HERE</v>
      </c>
      <c r="E1264" s="6">
        <v>2.99</v>
      </c>
      <c r="F1264" s="7">
        <v>1.05</v>
      </c>
      <c r="G1264" s="4">
        <v>48</v>
      </c>
      <c r="I1264">
        <v>11.5</v>
      </c>
      <c r="J1264">
        <v>8.75</v>
      </c>
      <c r="K1264">
        <v>4.5</v>
      </c>
      <c r="L1264">
        <v>0.26204</v>
      </c>
      <c r="M1264">
        <v>11.52</v>
      </c>
      <c r="S1264">
        <v>8.5</v>
      </c>
      <c r="T1264">
        <v>0.1575</v>
      </c>
      <c r="U1264">
        <v>10.9375</v>
      </c>
      <c r="V1264">
        <v>8.4700000000000001E-3</v>
      </c>
      <c r="W1264">
        <v>0.22</v>
      </c>
      <c r="X1264" s="2" t="s">
        <v>5935</v>
      </c>
      <c r="Z1264" s="3" t="s">
        <v>5936</v>
      </c>
      <c r="AA1264">
        <v>90</v>
      </c>
      <c r="AB1264" s="1" t="s">
        <v>198</v>
      </c>
      <c r="AC1264" t="s">
        <v>847</v>
      </c>
    </row>
    <row r="1265" spans="1:29" x14ac:dyDescent="0.25">
      <c r="A1265" s="1" t="s">
        <v>5937</v>
      </c>
      <c r="B1265" t="s">
        <v>5938</v>
      </c>
      <c r="C1265" t="s">
        <v>5768</v>
      </c>
      <c r="D1265" t="str">
        <f>HYPERLINK("http://image.bazic.com/730.jpg","CLICK HERE")</f>
        <v>CLICK HERE</v>
      </c>
      <c r="E1265" s="6">
        <v>2.99</v>
      </c>
      <c r="F1265" s="7">
        <v>1.05</v>
      </c>
      <c r="G1265" s="4">
        <v>144</v>
      </c>
      <c r="H1265" s="5">
        <v>24</v>
      </c>
      <c r="I1265">
        <v>26</v>
      </c>
      <c r="J1265">
        <v>12.75</v>
      </c>
      <c r="K1265">
        <v>13.75</v>
      </c>
      <c r="L1265">
        <v>2.6377999999999999</v>
      </c>
      <c r="M1265">
        <v>26.1</v>
      </c>
      <c r="N1265" s="4">
        <v>11.75</v>
      </c>
      <c r="O1265">
        <v>8.5</v>
      </c>
      <c r="P1265">
        <v>6.25</v>
      </c>
      <c r="Q1265">
        <v>0.36124000000000001</v>
      </c>
      <c r="R1265" s="5">
        <v>4.04</v>
      </c>
      <c r="S1265">
        <v>3.3069999999999999</v>
      </c>
      <c r="T1265">
        <v>0.98399999999999999</v>
      </c>
      <c r="U1265">
        <v>7.75</v>
      </c>
      <c r="V1265">
        <v>1.46E-2</v>
      </c>
      <c r="W1265">
        <v>0.14000000000000001</v>
      </c>
      <c r="X1265" s="2" t="s">
        <v>5940</v>
      </c>
      <c r="Y1265" s="1" t="s">
        <v>5941</v>
      </c>
      <c r="Z1265" s="3" t="s">
        <v>5942</v>
      </c>
      <c r="AA1265">
        <v>20</v>
      </c>
      <c r="AB1265" s="1" t="s">
        <v>5939</v>
      </c>
      <c r="AC1265" t="s">
        <v>38</v>
      </c>
    </row>
    <row r="1266" spans="1:29" x14ac:dyDescent="0.25">
      <c r="A1266" s="1" t="s">
        <v>5943</v>
      </c>
      <c r="B1266" t="s">
        <v>5944</v>
      </c>
      <c r="C1266" t="s">
        <v>5768</v>
      </c>
      <c r="D1266" t="str">
        <f>HYPERLINK("http://image.bazic.com/733.jpg","CLICK HERE")</f>
        <v>CLICK HERE</v>
      </c>
      <c r="E1266" s="6">
        <v>2.99</v>
      </c>
      <c r="F1266" s="7">
        <v>1.05</v>
      </c>
      <c r="G1266" s="4">
        <v>144</v>
      </c>
      <c r="H1266" s="5">
        <v>24</v>
      </c>
      <c r="I1266">
        <v>17</v>
      </c>
      <c r="J1266">
        <v>11</v>
      </c>
      <c r="K1266">
        <v>13</v>
      </c>
      <c r="L1266">
        <v>1.40683</v>
      </c>
      <c r="M1266">
        <v>11.08</v>
      </c>
      <c r="N1266" s="4">
        <v>10.25</v>
      </c>
      <c r="O1266">
        <v>8.25</v>
      </c>
      <c r="P1266">
        <v>4</v>
      </c>
      <c r="Q1266">
        <v>0.19575000000000001</v>
      </c>
      <c r="R1266" s="5">
        <v>1.6</v>
      </c>
      <c r="S1266">
        <v>1.875</v>
      </c>
      <c r="T1266">
        <v>0.5</v>
      </c>
      <c r="U1266">
        <v>8</v>
      </c>
      <c r="V1266">
        <v>4.3400000000000001E-3</v>
      </c>
      <c r="W1266">
        <v>0.06</v>
      </c>
      <c r="X1266" s="2" t="s">
        <v>5945</v>
      </c>
      <c r="Y1266" s="1" t="s">
        <v>5946</v>
      </c>
      <c r="Z1266" s="3" t="s">
        <v>5947</v>
      </c>
      <c r="AA1266">
        <v>45</v>
      </c>
      <c r="AB1266" s="1" t="s">
        <v>5769</v>
      </c>
      <c r="AC1266" t="s">
        <v>38</v>
      </c>
    </row>
    <row r="1267" spans="1:29" x14ac:dyDescent="0.25">
      <c r="A1267" s="1" t="s">
        <v>5948</v>
      </c>
      <c r="B1267" t="s">
        <v>5949</v>
      </c>
      <c r="C1267" t="s">
        <v>5757</v>
      </c>
      <c r="D1267" t="str">
        <f>HYPERLINK("http://image.bazic.com/735.jpg","CLICK HERE")</f>
        <v>CLICK HERE</v>
      </c>
      <c r="E1267" s="6">
        <v>3.99</v>
      </c>
      <c r="F1267" s="7">
        <v>1.95</v>
      </c>
      <c r="G1267" s="4">
        <v>144</v>
      </c>
      <c r="H1267" s="5">
        <v>12</v>
      </c>
      <c r="I1267">
        <v>15.75</v>
      </c>
      <c r="J1267">
        <v>9.25</v>
      </c>
      <c r="K1267">
        <v>13.25</v>
      </c>
      <c r="L1267">
        <v>1.11711</v>
      </c>
      <c r="M1267">
        <v>25.78</v>
      </c>
      <c r="N1267" s="4">
        <v>8.25</v>
      </c>
      <c r="O1267">
        <v>4</v>
      </c>
      <c r="P1267">
        <v>4.25</v>
      </c>
      <c r="Q1267">
        <v>8.1159999999999996E-2</v>
      </c>
      <c r="R1267" s="5">
        <v>2.06</v>
      </c>
      <c r="S1267">
        <v>3.4375</v>
      </c>
      <c r="T1267">
        <v>0.3125</v>
      </c>
      <c r="U1267">
        <v>8.0625</v>
      </c>
      <c r="V1267">
        <v>5.0099999999999997E-3</v>
      </c>
      <c r="W1267">
        <v>0.16</v>
      </c>
      <c r="X1267" s="2" t="s">
        <v>5950</v>
      </c>
      <c r="Y1267" s="1" t="s">
        <v>5951</v>
      </c>
      <c r="Z1267" s="3" t="s">
        <v>5952</v>
      </c>
      <c r="AA1267">
        <v>51</v>
      </c>
      <c r="AB1267" s="1" t="s">
        <v>5758</v>
      </c>
      <c r="AC1267" t="s">
        <v>879</v>
      </c>
    </row>
    <row r="1268" spans="1:29" x14ac:dyDescent="0.25">
      <c r="A1268" s="1" t="s">
        <v>5953</v>
      </c>
      <c r="B1268" t="s">
        <v>5954</v>
      </c>
      <c r="C1268" t="s">
        <v>5768</v>
      </c>
      <c r="D1268" t="str">
        <f>HYPERLINK("http://image.bazic.com/736.jpg","CLICK HERE")</f>
        <v>CLICK HERE</v>
      </c>
      <c r="E1268" s="6">
        <v>2.99</v>
      </c>
      <c r="F1268" s="7">
        <v>1.05</v>
      </c>
      <c r="G1268" s="4">
        <v>144</v>
      </c>
      <c r="H1268" s="5">
        <v>24</v>
      </c>
      <c r="I1268">
        <v>21.75</v>
      </c>
      <c r="J1268">
        <v>8.5</v>
      </c>
      <c r="K1268">
        <v>11.25</v>
      </c>
      <c r="L1268">
        <v>1.2036100000000001</v>
      </c>
      <c r="M1268">
        <v>12.62</v>
      </c>
      <c r="N1268" s="4">
        <v>8</v>
      </c>
      <c r="O1268">
        <v>7</v>
      </c>
      <c r="P1268">
        <v>5</v>
      </c>
      <c r="Q1268">
        <v>0.16203999999999999</v>
      </c>
      <c r="R1268" s="5">
        <v>1.96</v>
      </c>
      <c r="S1268">
        <v>3</v>
      </c>
      <c r="T1268">
        <v>0.75</v>
      </c>
      <c r="U1268">
        <v>7.75</v>
      </c>
      <c r="V1268">
        <v>1.009E-2</v>
      </c>
      <c r="W1268">
        <v>8.2000000000000003E-2</v>
      </c>
      <c r="X1268" s="2" t="s">
        <v>5955</v>
      </c>
      <c r="Y1268" s="1" t="s">
        <v>5956</v>
      </c>
      <c r="Z1268" s="3" t="s">
        <v>5957</v>
      </c>
      <c r="AA1268">
        <v>54</v>
      </c>
      <c r="AB1268" s="1" t="s">
        <v>5769</v>
      </c>
      <c r="AC1268" t="s">
        <v>38</v>
      </c>
    </row>
    <row r="1269" spans="1:29" x14ac:dyDescent="0.25">
      <c r="A1269" s="1" t="s">
        <v>5958</v>
      </c>
      <c r="B1269" t="s">
        <v>5959</v>
      </c>
      <c r="C1269" t="s">
        <v>5768</v>
      </c>
      <c r="D1269" t="str">
        <f>HYPERLINK("http://image.bazic.com/737.jpg","CLICK HERE")</f>
        <v>CLICK HERE</v>
      </c>
      <c r="E1269" s="6">
        <v>2.99</v>
      </c>
      <c r="F1269" s="7">
        <v>1.05</v>
      </c>
      <c r="G1269" s="4">
        <v>144</v>
      </c>
      <c r="H1269" s="5">
        <v>24</v>
      </c>
      <c r="I1269">
        <v>24.75</v>
      </c>
      <c r="J1269">
        <v>11.25</v>
      </c>
      <c r="K1269">
        <v>10.5</v>
      </c>
      <c r="L1269">
        <v>1.6919</v>
      </c>
      <c r="M1269">
        <v>16.739999999999998</v>
      </c>
      <c r="N1269" s="4">
        <v>10.5</v>
      </c>
      <c r="O1269">
        <v>7.75</v>
      </c>
      <c r="P1269">
        <v>4.75</v>
      </c>
      <c r="Q1269">
        <v>0.22369</v>
      </c>
      <c r="R1269" s="5">
        <v>2.58</v>
      </c>
      <c r="S1269">
        <v>3.875</v>
      </c>
      <c r="T1269">
        <v>0.625</v>
      </c>
      <c r="U1269">
        <v>7.75</v>
      </c>
      <c r="V1269">
        <v>1.086E-2</v>
      </c>
      <c r="W1269">
        <v>0.1</v>
      </c>
      <c r="X1269" s="2" t="s">
        <v>5960</v>
      </c>
      <c r="Y1269" s="1" t="s">
        <v>5961</v>
      </c>
      <c r="Z1269" s="3" t="s">
        <v>5962</v>
      </c>
      <c r="AA1269">
        <v>36</v>
      </c>
      <c r="AB1269" s="1" t="s">
        <v>5769</v>
      </c>
      <c r="AC1269" t="s">
        <v>38</v>
      </c>
    </row>
    <row r="1270" spans="1:29" x14ac:dyDescent="0.25">
      <c r="A1270" s="1" t="s">
        <v>5963</v>
      </c>
      <c r="B1270" t="s">
        <v>5964</v>
      </c>
      <c r="C1270" t="s">
        <v>5768</v>
      </c>
      <c r="D1270" t="str">
        <f>HYPERLINK("http://image.bazic.com/739.jpg","CLICK HERE")</f>
        <v>CLICK HERE</v>
      </c>
      <c r="E1270" s="6">
        <v>1.99</v>
      </c>
      <c r="F1270" s="7">
        <v>0.89</v>
      </c>
      <c r="G1270" s="4">
        <v>144</v>
      </c>
      <c r="H1270" s="5">
        <v>24</v>
      </c>
      <c r="I1270">
        <v>16.5</v>
      </c>
      <c r="J1270">
        <v>8.75</v>
      </c>
      <c r="K1270">
        <v>10.5</v>
      </c>
      <c r="L1270">
        <v>0.87727999999999995</v>
      </c>
      <c r="M1270">
        <v>9.4</v>
      </c>
      <c r="N1270" s="4">
        <v>8</v>
      </c>
      <c r="O1270">
        <v>8</v>
      </c>
      <c r="P1270">
        <v>3</v>
      </c>
      <c r="Q1270">
        <v>0.11111</v>
      </c>
      <c r="R1270" s="5">
        <v>1.42</v>
      </c>
      <c r="S1270">
        <v>4.25</v>
      </c>
      <c r="T1270">
        <v>0.75</v>
      </c>
      <c r="U1270">
        <v>7.5</v>
      </c>
      <c r="V1270">
        <v>1.383E-2</v>
      </c>
      <c r="W1270">
        <v>0.04</v>
      </c>
      <c r="X1270" s="2" t="s">
        <v>5965</v>
      </c>
      <c r="Y1270" s="1" t="s">
        <v>5966</v>
      </c>
      <c r="Z1270" s="3" t="s">
        <v>5967</v>
      </c>
      <c r="AA1270">
        <v>60</v>
      </c>
      <c r="AB1270" s="1" t="s">
        <v>5769</v>
      </c>
      <c r="AC1270" t="s">
        <v>38</v>
      </c>
    </row>
    <row r="1271" spans="1:29" x14ac:dyDescent="0.25">
      <c r="A1271" s="1" t="s">
        <v>5968</v>
      </c>
      <c r="B1271" t="s">
        <v>5969</v>
      </c>
      <c r="C1271" t="s">
        <v>5757</v>
      </c>
      <c r="D1271" t="str">
        <f>HYPERLINK("http://image.bazic.com/740.jpg","CLICK HERE")</f>
        <v>CLICK HERE</v>
      </c>
      <c r="E1271" s="6">
        <v>1.99</v>
      </c>
      <c r="F1271" s="7">
        <v>0.89</v>
      </c>
      <c r="G1271" s="4">
        <v>144</v>
      </c>
      <c r="H1271" s="5">
        <v>24</v>
      </c>
      <c r="I1271">
        <v>13.25</v>
      </c>
      <c r="J1271">
        <v>10.25</v>
      </c>
      <c r="K1271">
        <v>13.25</v>
      </c>
      <c r="L1271">
        <v>1.04139</v>
      </c>
      <c r="M1271">
        <v>18.34</v>
      </c>
      <c r="N1271" s="4">
        <v>9.75</v>
      </c>
      <c r="O1271">
        <v>6.5</v>
      </c>
      <c r="P1271">
        <v>4.5</v>
      </c>
      <c r="Q1271">
        <v>0.16503999999999999</v>
      </c>
      <c r="R1271" s="5">
        <v>2.04</v>
      </c>
      <c r="S1271">
        <v>3.032</v>
      </c>
      <c r="T1271">
        <v>0.55100000000000005</v>
      </c>
      <c r="U1271">
        <v>9.25</v>
      </c>
      <c r="V1271">
        <v>8.94E-3</v>
      </c>
      <c r="W1271">
        <v>0.08</v>
      </c>
      <c r="X1271" s="2" t="s">
        <v>5970</v>
      </c>
      <c r="Y1271" s="1" t="s">
        <v>5971</v>
      </c>
      <c r="Z1271" s="3" t="s">
        <v>5972</v>
      </c>
      <c r="AA1271">
        <v>66</v>
      </c>
      <c r="AB1271" s="1" t="s">
        <v>5758</v>
      </c>
      <c r="AC1271" t="s">
        <v>879</v>
      </c>
    </row>
    <row r="1272" spans="1:29" x14ac:dyDescent="0.25">
      <c r="A1272" s="1" t="s">
        <v>5973</v>
      </c>
      <c r="B1272" t="s">
        <v>5974</v>
      </c>
      <c r="C1272" t="s">
        <v>5757</v>
      </c>
      <c r="D1272" t="str">
        <f>HYPERLINK("http://image.bazic.com/741.jpg","CLICK HERE")</f>
        <v>CLICK HERE</v>
      </c>
      <c r="E1272" s="6">
        <v>2.99</v>
      </c>
      <c r="F1272" s="7">
        <v>1.05</v>
      </c>
      <c r="G1272" s="4">
        <v>144</v>
      </c>
      <c r="H1272" s="5">
        <v>24</v>
      </c>
      <c r="I1272">
        <v>20.5</v>
      </c>
      <c r="J1272">
        <v>12</v>
      </c>
      <c r="K1272">
        <v>11.75</v>
      </c>
      <c r="L1272">
        <v>1.6727399999999999</v>
      </c>
      <c r="M1272">
        <v>17.559999999999999</v>
      </c>
      <c r="N1272" s="4">
        <v>11</v>
      </c>
      <c r="O1272">
        <v>3.75</v>
      </c>
      <c r="P1272">
        <v>10</v>
      </c>
      <c r="Q1272">
        <v>0.23871999999999999</v>
      </c>
      <c r="R1272" s="5">
        <v>2.68</v>
      </c>
      <c r="S1272">
        <v>3.11</v>
      </c>
      <c r="T1272">
        <v>0.66900000000000004</v>
      </c>
      <c r="U1272">
        <v>9.2319999999999993</v>
      </c>
      <c r="V1272">
        <v>1.112E-2</v>
      </c>
      <c r="W1272">
        <v>0.1</v>
      </c>
      <c r="X1272" s="2" t="s">
        <v>5975</v>
      </c>
      <c r="Y1272" s="1" t="s">
        <v>5976</v>
      </c>
      <c r="Z1272" s="3" t="s">
        <v>5977</v>
      </c>
      <c r="AA1272">
        <v>48</v>
      </c>
      <c r="AB1272" s="1" t="s">
        <v>5758</v>
      </c>
      <c r="AC1272" t="s">
        <v>5820</v>
      </c>
    </row>
    <row r="1273" spans="1:29" x14ac:dyDescent="0.25">
      <c r="A1273" s="1" t="s">
        <v>5978</v>
      </c>
      <c r="B1273" t="s">
        <v>5979</v>
      </c>
      <c r="C1273" t="s">
        <v>5768</v>
      </c>
      <c r="D1273" t="str">
        <f>HYPERLINK("http://image.bazic.com/742.jpg","CLICK HERE")</f>
        <v>CLICK HERE</v>
      </c>
      <c r="E1273" s="6">
        <v>2.99</v>
      </c>
      <c r="F1273" s="7">
        <v>1.05</v>
      </c>
      <c r="G1273" s="4">
        <v>144</v>
      </c>
      <c r="H1273" s="5">
        <v>24</v>
      </c>
      <c r="I1273">
        <v>17.75</v>
      </c>
      <c r="J1273">
        <v>8.75</v>
      </c>
      <c r="K1273">
        <v>8.75</v>
      </c>
      <c r="L1273">
        <v>0.78644999999999998</v>
      </c>
      <c r="M1273">
        <v>9.2200000000000006</v>
      </c>
      <c r="N1273" s="4">
        <v>7.75</v>
      </c>
      <c r="O1273">
        <v>5.75</v>
      </c>
      <c r="P1273">
        <v>4</v>
      </c>
      <c r="Q1273">
        <v>0.10315000000000001</v>
      </c>
      <c r="R1273" s="5">
        <v>1.42</v>
      </c>
      <c r="S1273">
        <v>2.7949999999999999</v>
      </c>
      <c r="T1273">
        <v>0.51200000000000001</v>
      </c>
      <c r="U1273">
        <v>7.9130000000000003</v>
      </c>
      <c r="V1273">
        <v>6.5500000000000003E-3</v>
      </c>
      <c r="W1273">
        <v>0.04</v>
      </c>
      <c r="X1273" s="2" t="s">
        <v>5980</v>
      </c>
      <c r="Y1273" s="1" t="s">
        <v>5981</v>
      </c>
      <c r="Z1273" s="3" t="s">
        <v>5982</v>
      </c>
      <c r="AA1273">
        <v>80</v>
      </c>
      <c r="AB1273" s="1" t="s">
        <v>5769</v>
      </c>
      <c r="AC1273" t="s">
        <v>38</v>
      </c>
    </row>
    <row r="1274" spans="1:29" x14ac:dyDescent="0.25">
      <c r="A1274" s="1" t="s">
        <v>5983</v>
      </c>
      <c r="B1274" t="s">
        <v>5984</v>
      </c>
      <c r="C1274" t="s">
        <v>5757</v>
      </c>
      <c r="D1274" t="str">
        <f>HYPERLINK("http://image.bazic.com/744.jpg","CLICK HERE")</f>
        <v>CLICK HERE</v>
      </c>
      <c r="E1274" s="6">
        <v>2.4900000000000002</v>
      </c>
      <c r="F1274" s="7">
        <v>1.05</v>
      </c>
      <c r="G1274" s="4">
        <v>144</v>
      </c>
      <c r="H1274" s="5">
        <v>24</v>
      </c>
      <c r="I1274">
        <v>14</v>
      </c>
      <c r="J1274">
        <v>9.25</v>
      </c>
      <c r="K1274">
        <v>10.75</v>
      </c>
      <c r="L1274">
        <v>0.80562999999999996</v>
      </c>
      <c r="M1274">
        <v>13.16</v>
      </c>
      <c r="N1274" s="4">
        <v>8.5</v>
      </c>
      <c r="O1274">
        <v>4.25</v>
      </c>
      <c r="P1274">
        <v>5</v>
      </c>
      <c r="Q1274">
        <v>0.10453</v>
      </c>
      <c r="R1274" s="5">
        <v>2.04</v>
      </c>
      <c r="S1274">
        <v>1.875</v>
      </c>
      <c r="T1274">
        <v>0.35399999999999998</v>
      </c>
      <c r="U1274">
        <v>8</v>
      </c>
      <c r="V1274">
        <v>3.0699999999999998E-3</v>
      </c>
      <c r="W1274">
        <v>8.7499999999999994E-2</v>
      </c>
      <c r="X1274" s="2" t="s">
        <v>5985</v>
      </c>
      <c r="Y1274" s="1" t="s">
        <v>5986</v>
      </c>
      <c r="Z1274" s="3" t="s">
        <v>5987</v>
      </c>
      <c r="AA1274">
        <v>78</v>
      </c>
      <c r="AB1274" s="1" t="s">
        <v>5758</v>
      </c>
      <c r="AC1274" t="s">
        <v>5820</v>
      </c>
    </row>
    <row r="1275" spans="1:29" x14ac:dyDescent="0.25">
      <c r="A1275" s="1" t="s">
        <v>5988</v>
      </c>
      <c r="B1275" t="s">
        <v>5989</v>
      </c>
      <c r="C1275" t="s">
        <v>5757</v>
      </c>
      <c r="D1275" t="str">
        <f>HYPERLINK("http://image.bazic.com/745.jpg","CLICK HERE")</f>
        <v>CLICK HERE</v>
      </c>
      <c r="E1275" s="6">
        <v>2.99</v>
      </c>
      <c r="F1275" s="7">
        <v>1.5</v>
      </c>
      <c r="G1275" s="4">
        <v>144</v>
      </c>
      <c r="H1275" s="5">
        <v>24</v>
      </c>
      <c r="I1275">
        <v>19.25</v>
      </c>
      <c r="J1275">
        <v>9.75</v>
      </c>
      <c r="K1275">
        <v>13.25</v>
      </c>
      <c r="L1275">
        <v>1.43916</v>
      </c>
      <c r="M1275">
        <v>24.26</v>
      </c>
      <c r="N1275" s="4">
        <v>9</v>
      </c>
      <c r="O1275">
        <v>4.25</v>
      </c>
      <c r="P1275">
        <v>8.75</v>
      </c>
      <c r="Q1275">
        <v>0.19369</v>
      </c>
      <c r="R1275" s="5">
        <v>3.84</v>
      </c>
      <c r="S1275">
        <v>3.661</v>
      </c>
      <c r="T1275">
        <v>0.35399999999999998</v>
      </c>
      <c r="U1275">
        <v>8.3460000000000001</v>
      </c>
      <c r="V1275">
        <v>6.2599999999999999E-3</v>
      </c>
      <c r="W1275">
        <v>0.16875000000000001</v>
      </c>
      <c r="X1275" s="2" t="s">
        <v>5990</v>
      </c>
      <c r="Y1275" s="1" t="s">
        <v>5991</v>
      </c>
      <c r="Z1275" s="3" t="s">
        <v>5992</v>
      </c>
      <c r="AA1275">
        <v>50</v>
      </c>
      <c r="AB1275" s="1" t="s">
        <v>5758</v>
      </c>
      <c r="AC1275" t="s">
        <v>5820</v>
      </c>
    </row>
    <row r="1276" spans="1:29" x14ac:dyDescent="0.25">
      <c r="A1276" s="1" t="s">
        <v>5993</v>
      </c>
      <c r="B1276" t="s">
        <v>5994</v>
      </c>
      <c r="C1276" t="s">
        <v>5768</v>
      </c>
      <c r="D1276" t="str">
        <f>HYPERLINK("http://image.bazic.com/746.jpg","CLICK HERE")</f>
        <v>CLICK HERE</v>
      </c>
      <c r="E1276" s="6">
        <v>2.99</v>
      </c>
      <c r="F1276" s="7">
        <v>1.05</v>
      </c>
      <c r="G1276" s="4">
        <v>144</v>
      </c>
      <c r="H1276" s="5">
        <v>24</v>
      </c>
      <c r="I1276">
        <v>25.5</v>
      </c>
      <c r="J1276">
        <v>12.75</v>
      </c>
      <c r="K1276">
        <v>13.5</v>
      </c>
      <c r="L1276">
        <v>2.5400399999999999</v>
      </c>
      <c r="M1276">
        <v>26.18</v>
      </c>
      <c r="N1276" s="4">
        <v>12</v>
      </c>
      <c r="O1276">
        <v>8.25</v>
      </c>
      <c r="P1276">
        <v>6.25</v>
      </c>
      <c r="Q1276">
        <v>0.35807</v>
      </c>
      <c r="R1276" s="5">
        <v>4.0599999999999996</v>
      </c>
      <c r="S1276">
        <v>3.327</v>
      </c>
      <c r="T1276">
        <v>1.024</v>
      </c>
      <c r="U1276">
        <v>7.75</v>
      </c>
      <c r="V1276">
        <v>1.528E-2</v>
      </c>
      <c r="W1276">
        <v>0.12</v>
      </c>
      <c r="X1276" s="2" t="s">
        <v>5995</v>
      </c>
      <c r="Y1276" s="1" t="s">
        <v>5996</v>
      </c>
      <c r="Z1276" s="3" t="s">
        <v>5997</v>
      </c>
      <c r="AA1276">
        <v>20</v>
      </c>
      <c r="AB1276" s="1" t="s">
        <v>5769</v>
      </c>
      <c r="AC1276" t="s">
        <v>38</v>
      </c>
    </row>
    <row r="1277" spans="1:29" x14ac:dyDescent="0.25">
      <c r="A1277" s="1" t="s">
        <v>5998</v>
      </c>
      <c r="B1277" t="s">
        <v>5999</v>
      </c>
      <c r="C1277" t="s">
        <v>5768</v>
      </c>
      <c r="D1277" t="str">
        <f>HYPERLINK("http://image.bazic.com/747.jpg","CLICK HERE")</f>
        <v>CLICK HERE</v>
      </c>
      <c r="E1277" s="6">
        <v>2.99</v>
      </c>
      <c r="F1277" s="7">
        <v>1.05</v>
      </c>
      <c r="G1277" s="4">
        <v>144</v>
      </c>
      <c r="H1277" s="5">
        <v>24</v>
      </c>
      <c r="I1277">
        <v>24.5</v>
      </c>
      <c r="J1277">
        <v>12.75</v>
      </c>
      <c r="K1277">
        <v>13.5</v>
      </c>
      <c r="L1277">
        <v>2.4404300000000001</v>
      </c>
      <c r="M1277">
        <v>24.64</v>
      </c>
      <c r="N1277" s="4">
        <v>11.75</v>
      </c>
      <c r="O1277">
        <v>8.25</v>
      </c>
      <c r="P1277">
        <v>6.5</v>
      </c>
      <c r="Q1277">
        <v>0.36464000000000002</v>
      </c>
      <c r="R1277" s="5">
        <v>3.8</v>
      </c>
      <c r="S1277">
        <v>3.327</v>
      </c>
      <c r="T1277">
        <v>1.024</v>
      </c>
      <c r="U1277">
        <v>7.75</v>
      </c>
      <c r="V1277">
        <v>1.528E-2</v>
      </c>
      <c r="W1277">
        <v>0.14000000000000001</v>
      </c>
      <c r="X1277" s="2" t="s">
        <v>6000</v>
      </c>
      <c r="Y1277" s="1" t="s">
        <v>6001</v>
      </c>
      <c r="Z1277" s="3" t="s">
        <v>6002</v>
      </c>
      <c r="AA1277">
        <v>20</v>
      </c>
      <c r="AB1277" s="1" t="s">
        <v>5939</v>
      </c>
      <c r="AC1277" t="s">
        <v>38</v>
      </c>
    </row>
    <row r="1278" spans="1:29" x14ac:dyDescent="0.25">
      <c r="A1278" s="1" t="s">
        <v>6003</v>
      </c>
      <c r="B1278" t="s">
        <v>6004</v>
      </c>
      <c r="C1278" t="s">
        <v>29</v>
      </c>
      <c r="D1278" t="str">
        <f>HYPERLINK("http://image.bazic.com/74700.jpg","CLICK HERE")</f>
        <v>CLICK HERE</v>
      </c>
      <c r="E1278" s="6">
        <v>4.95</v>
      </c>
      <c r="F1278" s="7">
        <v>1.05</v>
      </c>
      <c r="G1278" s="4">
        <v>48</v>
      </c>
      <c r="I1278">
        <v>15.5</v>
      </c>
      <c r="J1278">
        <v>11</v>
      </c>
      <c r="K1278">
        <v>5.25</v>
      </c>
      <c r="L1278">
        <v>0.51800999999999997</v>
      </c>
      <c r="M1278">
        <v>13.84</v>
      </c>
      <c r="S1278">
        <v>7.75</v>
      </c>
      <c r="T1278">
        <v>0.25</v>
      </c>
      <c r="U1278">
        <v>10.625</v>
      </c>
      <c r="V1278">
        <v>1.191E-2</v>
      </c>
      <c r="W1278">
        <v>0.28000000000000003</v>
      </c>
      <c r="X1278" s="2" t="s">
        <v>6005</v>
      </c>
      <c r="Z1278" s="3" t="s">
        <v>6006</v>
      </c>
      <c r="AA1278">
        <v>100</v>
      </c>
      <c r="AB1278" s="1" t="s">
        <v>30</v>
      </c>
      <c r="AC1278" t="s">
        <v>31</v>
      </c>
    </row>
    <row r="1279" spans="1:29" x14ac:dyDescent="0.25">
      <c r="A1279" s="1" t="s">
        <v>6007</v>
      </c>
      <c r="B1279" t="s">
        <v>6008</v>
      </c>
      <c r="C1279" t="s">
        <v>5757</v>
      </c>
      <c r="D1279" t="str">
        <f>HYPERLINK("http://image.bazic.com/749.jpg","CLICK HERE")</f>
        <v>CLICK HERE</v>
      </c>
      <c r="E1279" s="6">
        <v>2.99</v>
      </c>
      <c r="F1279" s="7">
        <v>1.2</v>
      </c>
      <c r="G1279" s="4">
        <v>144</v>
      </c>
      <c r="H1279" s="5">
        <v>24</v>
      </c>
      <c r="I1279">
        <v>16.25</v>
      </c>
      <c r="J1279">
        <v>9.5</v>
      </c>
      <c r="K1279">
        <v>14.5</v>
      </c>
      <c r="L1279">
        <v>1.29539</v>
      </c>
      <c r="M1279">
        <v>27.12</v>
      </c>
      <c r="N1279" s="4">
        <v>8.5</v>
      </c>
      <c r="O1279">
        <v>7.76</v>
      </c>
      <c r="P1279">
        <v>4.5</v>
      </c>
      <c r="Q1279">
        <v>0.17177000000000001</v>
      </c>
      <c r="R1279" s="5">
        <v>4.34</v>
      </c>
      <c r="S1279">
        <v>3.5625</v>
      </c>
      <c r="T1279">
        <v>0.3125</v>
      </c>
      <c r="U1279">
        <v>8.5</v>
      </c>
      <c r="V1279">
        <v>5.4799999999999996E-3</v>
      </c>
      <c r="W1279">
        <v>0.17199999999999999</v>
      </c>
      <c r="X1279" s="2" t="s">
        <v>6009</v>
      </c>
      <c r="Y1279" s="1" t="s">
        <v>6010</v>
      </c>
      <c r="Z1279" s="3" t="s">
        <v>6011</v>
      </c>
      <c r="AA1279">
        <v>52</v>
      </c>
      <c r="AB1279" s="1" t="s">
        <v>5758</v>
      </c>
      <c r="AC1279" t="s">
        <v>879</v>
      </c>
    </row>
    <row r="1280" spans="1:29" x14ac:dyDescent="0.25">
      <c r="A1280" s="1" t="s">
        <v>6012</v>
      </c>
      <c r="B1280" t="s">
        <v>6013</v>
      </c>
      <c r="C1280" t="s">
        <v>29</v>
      </c>
      <c r="D1280" t="str">
        <f>HYPERLINK("http://image.bazic.com/750.jpg","CLICK HERE")</f>
        <v>CLICK HERE</v>
      </c>
      <c r="E1280" s="6">
        <v>4.95</v>
      </c>
      <c r="F1280" s="7">
        <v>1.05</v>
      </c>
      <c r="G1280" s="4">
        <v>48</v>
      </c>
      <c r="I1280">
        <v>15.5</v>
      </c>
      <c r="J1280">
        <v>11</v>
      </c>
      <c r="K1280">
        <v>5.5</v>
      </c>
      <c r="L1280">
        <v>0.54268000000000005</v>
      </c>
      <c r="M1280">
        <v>13.84</v>
      </c>
      <c r="S1280">
        <v>7.75</v>
      </c>
      <c r="T1280">
        <v>0.5</v>
      </c>
      <c r="U1280">
        <v>10.75</v>
      </c>
      <c r="V1280">
        <v>2.4109999999999999E-2</v>
      </c>
      <c r="W1280">
        <v>0.26</v>
      </c>
      <c r="X1280" s="2" t="s">
        <v>6014</v>
      </c>
      <c r="Z1280" s="3" t="s">
        <v>6015</v>
      </c>
      <c r="AA1280">
        <v>100</v>
      </c>
      <c r="AB1280" s="1" t="s">
        <v>198</v>
      </c>
      <c r="AC1280" t="s">
        <v>31</v>
      </c>
    </row>
    <row r="1281" spans="1:29" x14ac:dyDescent="0.25">
      <c r="A1281" s="1" t="s">
        <v>6016</v>
      </c>
      <c r="B1281" t="s">
        <v>6017</v>
      </c>
      <c r="C1281" t="s">
        <v>5768</v>
      </c>
      <c r="D1281" t="str">
        <f>HYPERLINK("http://image.bazic.com/751.jpg","CLICK HERE")</f>
        <v>CLICK HERE</v>
      </c>
      <c r="E1281" s="6">
        <v>2.99</v>
      </c>
      <c r="F1281" s="7">
        <v>1.05</v>
      </c>
      <c r="G1281" s="4">
        <v>144</v>
      </c>
      <c r="H1281" s="5">
        <v>24</v>
      </c>
      <c r="I1281">
        <v>18</v>
      </c>
      <c r="J1281">
        <v>9</v>
      </c>
      <c r="K1281">
        <v>8.75</v>
      </c>
      <c r="L1281">
        <v>0.82030999999999998</v>
      </c>
      <c r="M1281">
        <v>9.44</v>
      </c>
      <c r="N1281" s="4">
        <v>8</v>
      </c>
      <c r="O1281">
        <v>5.75</v>
      </c>
      <c r="P1281">
        <v>4</v>
      </c>
      <c r="Q1281">
        <v>0.10648000000000001</v>
      </c>
      <c r="R1281" s="5">
        <v>1.44</v>
      </c>
      <c r="S1281">
        <v>2.7559999999999998</v>
      </c>
      <c r="T1281">
        <v>0.55100000000000005</v>
      </c>
      <c r="U1281">
        <v>7.7560000000000002</v>
      </c>
      <c r="V1281">
        <v>6.8199999999999997E-3</v>
      </c>
      <c r="W1281">
        <v>0.06</v>
      </c>
      <c r="X1281" s="2" t="s">
        <v>6018</v>
      </c>
      <c r="Y1281" s="1" t="s">
        <v>6019</v>
      </c>
      <c r="Z1281" s="3" t="s">
        <v>6020</v>
      </c>
      <c r="AA1281">
        <v>80</v>
      </c>
      <c r="AB1281" s="1" t="s">
        <v>5769</v>
      </c>
      <c r="AC1281" t="s">
        <v>38</v>
      </c>
    </row>
    <row r="1282" spans="1:29" x14ac:dyDescent="0.25">
      <c r="A1282" s="1" t="s">
        <v>6021</v>
      </c>
      <c r="B1282" t="s">
        <v>6022</v>
      </c>
      <c r="C1282" t="s">
        <v>5768</v>
      </c>
      <c r="D1282" t="str">
        <f>HYPERLINK("http://image.bazic.com/753.jpg","CLICK HERE")</f>
        <v>CLICK HERE</v>
      </c>
      <c r="E1282" s="6">
        <v>2.99</v>
      </c>
      <c r="F1282" s="7">
        <v>1.05</v>
      </c>
      <c r="G1282" s="4">
        <v>144</v>
      </c>
      <c r="H1282" s="5">
        <v>24</v>
      </c>
      <c r="I1282">
        <v>19</v>
      </c>
      <c r="J1282">
        <v>8.75</v>
      </c>
      <c r="K1282">
        <v>9</v>
      </c>
      <c r="L1282">
        <v>0.86589000000000005</v>
      </c>
      <c r="M1282">
        <v>8.3800000000000008</v>
      </c>
      <c r="N1282" s="4">
        <v>8.25</v>
      </c>
      <c r="O1282">
        <v>6</v>
      </c>
      <c r="P1282">
        <v>4</v>
      </c>
      <c r="Q1282">
        <v>0.11458</v>
      </c>
      <c r="R1282" s="5">
        <v>1.24</v>
      </c>
      <c r="S1282">
        <v>7.75</v>
      </c>
      <c r="T1282">
        <v>3</v>
      </c>
      <c r="U1282">
        <v>0.75</v>
      </c>
      <c r="V1282">
        <v>1.009E-2</v>
      </c>
      <c r="W1282">
        <v>0.04</v>
      </c>
      <c r="X1282" s="2" t="s">
        <v>6023</v>
      </c>
      <c r="Y1282" s="1" t="s">
        <v>6024</v>
      </c>
      <c r="Z1282" s="3" t="s">
        <v>6025</v>
      </c>
      <c r="AA1282">
        <v>80</v>
      </c>
      <c r="AB1282" s="1" t="s">
        <v>5769</v>
      </c>
      <c r="AC1282" t="s">
        <v>38</v>
      </c>
    </row>
    <row r="1283" spans="1:29" x14ac:dyDescent="0.25">
      <c r="A1283" s="1" t="s">
        <v>6026</v>
      </c>
      <c r="B1283" t="s">
        <v>6027</v>
      </c>
      <c r="C1283" t="s">
        <v>5768</v>
      </c>
      <c r="D1283" t="str">
        <f>HYPERLINK("http://image.bazic.com/754.jpg","CLICK HERE")</f>
        <v>CLICK HERE</v>
      </c>
      <c r="E1283" s="6">
        <v>2.99</v>
      </c>
      <c r="F1283" s="7">
        <v>1.05</v>
      </c>
      <c r="G1283" s="4">
        <v>144</v>
      </c>
      <c r="H1283" s="5">
        <v>24</v>
      </c>
      <c r="I1283">
        <v>19</v>
      </c>
      <c r="J1283">
        <v>8.75</v>
      </c>
      <c r="K1283">
        <v>8.36</v>
      </c>
      <c r="L1283">
        <v>0.80430999999999997</v>
      </c>
      <c r="M1283">
        <v>8.36</v>
      </c>
      <c r="N1283" s="4">
        <v>8.25</v>
      </c>
      <c r="O1283">
        <v>6</v>
      </c>
      <c r="P1283">
        <v>4</v>
      </c>
      <c r="Q1283">
        <v>0.11458</v>
      </c>
      <c r="R1283" s="5">
        <v>1.24</v>
      </c>
      <c r="S1283">
        <v>7.75</v>
      </c>
      <c r="T1283">
        <v>3</v>
      </c>
      <c r="U1283">
        <v>0.75</v>
      </c>
      <c r="V1283">
        <v>1.009E-2</v>
      </c>
      <c r="W1283">
        <v>0.04</v>
      </c>
      <c r="X1283" s="2" t="s">
        <v>6028</v>
      </c>
      <c r="Y1283" s="1" t="s">
        <v>6029</v>
      </c>
      <c r="Z1283" s="3" t="s">
        <v>6030</v>
      </c>
      <c r="AA1283">
        <v>80</v>
      </c>
      <c r="AB1283" s="1" t="s">
        <v>5769</v>
      </c>
      <c r="AC1283" t="s">
        <v>38</v>
      </c>
    </row>
    <row r="1284" spans="1:29" x14ac:dyDescent="0.25">
      <c r="A1284" s="1" t="s">
        <v>6031</v>
      </c>
      <c r="B1284" t="s">
        <v>6032</v>
      </c>
      <c r="C1284" t="s">
        <v>5768</v>
      </c>
      <c r="D1284" t="str">
        <f>HYPERLINK("http://image.bazic.com/755.jpg","CLICK HERE")</f>
        <v>CLICK HERE</v>
      </c>
      <c r="E1284" s="6">
        <v>3.99</v>
      </c>
      <c r="F1284" s="7">
        <v>1.95</v>
      </c>
      <c r="G1284" s="4">
        <v>144</v>
      </c>
      <c r="H1284" s="5">
        <v>12</v>
      </c>
      <c r="I1284">
        <v>19.5</v>
      </c>
      <c r="J1284">
        <v>12.25</v>
      </c>
      <c r="K1284">
        <v>10.5</v>
      </c>
      <c r="L1284">
        <v>1.4515</v>
      </c>
      <c r="M1284">
        <v>25.9</v>
      </c>
      <c r="N1284" s="4">
        <v>6.25</v>
      </c>
      <c r="O1284">
        <v>5.75</v>
      </c>
      <c r="P1284">
        <v>5</v>
      </c>
      <c r="Q1284">
        <v>0.10399</v>
      </c>
      <c r="R1284" s="5">
        <v>2.06</v>
      </c>
      <c r="S1284">
        <v>5.9870000000000001</v>
      </c>
      <c r="T1284">
        <v>0.86599999999999999</v>
      </c>
      <c r="U1284">
        <v>2.52</v>
      </c>
      <c r="V1284">
        <v>7.5599999999999999E-3</v>
      </c>
      <c r="W1284">
        <v>0.16</v>
      </c>
      <c r="X1284" s="2" t="s">
        <v>6033</v>
      </c>
      <c r="Y1284" s="1" t="s">
        <v>6034</v>
      </c>
      <c r="Z1284" s="3" t="s">
        <v>6035</v>
      </c>
      <c r="AA1284">
        <v>40</v>
      </c>
      <c r="AB1284" s="1" t="s">
        <v>5769</v>
      </c>
      <c r="AC1284" t="s">
        <v>38</v>
      </c>
    </row>
    <row r="1285" spans="1:29" x14ac:dyDescent="0.25">
      <c r="A1285" s="1" t="s">
        <v>6036</v>
      </c>
      <c r="B1285" t="s">
        <v>6037</v>
      </c>
      <c r="C1285" t="s">
        <v>5768</v>
      </c>
      <c r="D1285" t="str">
        <f>HYPERLINK("http://image.bazic.com/756.jpg","CLICK HERE")</f>
        <v>CLICK HERE</v>
      </c>
      <c r="E1285" s="6">
        <v>2.99</v>
      </c>
      <c r="F1285" s="7">
        <v>1.05</v>
      </c>
      <c r="G1285" s="4">
        <v>144</v>
      </c>
      <c r="H1285" s="5">
        <v>24</v>
      </c>
      <c r="I1285">
        <v>14.25</v>
      </c>
      <c r="J1285">
        <v>8.75</v>
      </c>
      <c r="K1285">
        <v>14.5</v>
      </c>
      <c r="L1285">
        <v>1.0462800000000001</v>
      </c>
      <c r="M1285">
        <v>8.58</v>
      </c>
      <c r="N1285" s="4">
        <v>8</v>
      </c>
      <c r="O1285">
        <v>7</v>
      </c>
      <c r="P1285">
        <v>4.5</v>
      </c>
      <c r="Q1285">
        <v>0.14582999999999999</v>
      </c>
      <c r="R1285" s="5">
        <v>1.28</v>
      </c>
      <c r="S1285">
        <v>7.75</v>
      </c>
      <c r="T1285">
        <v>3</v>
      </c>
      <c r="U1285">
        <v>0.5</v>
      </c>
      <c r="V1285">
        <v>6.7299999999999999E-3</v>
      </c>
      <c r="W1285">
        <v>0.04</v>
      </c>
      <c r="X1285" s="2" t="s">
        <v>6038</v>
      </c>
      <c r="Y1285" s="1" t="s">
        <v>6039</v>
      </c>
      <c r="Z1285" s="3" t="s">
        <v>6040</v>
      </c>
      <c r="AA1285">
        <v>70</v>
      </c>
      <c r="AB1285" s="1" t="s">
        <v>5769</v>
      </c>
      <c r="AC1285" t="s">
        <v>38</v>
      </c>
    </row>
    <row r="1286" spans="1:29" x14ac:dyDescent="0.25">
      <c r="A1286" s="1" t="s">
        <v>6041</v>
      </c>
      <c r="B1286" t="s">
        <v>6042</v>
      </c>
      <c r="C1286" t="s">
        <v>5768</v>
      </c>
      <c r="D1286" t="str">
        <f>HYPERLINK("http://image.bazic.com/757.jpg","CLICK HERE")</f>
        <v>CLICK HERE</v>
      </c>
      <c r="E1286" s="6">
        <v>1.99</v>
      </c>
      <c r="F1286" s="7">
        <v>0.89</v>
      </c>
      <c r="G1286" s="4">
        <v>144</v>
      </c>
      <c r="H1286" s="5">
        <v>24</v>
      </c>
      <c r="I1286">
        <v>16.75</v>
      </c>
      <c r="J1286">
        <v>9</v>
      </c>
      <c r="K1286">
        <v>15.5</v>
      </c>
      <c r="L1286">
        <v>1.3522099999999999</v>
      </c>
      <c r="M1286">
        <v>13.36</v>
      </c>
      <c r="N1286" s="4">
        <v>8.25</v>
      </c>
      <c r="O1286">
        <v>8</v>
      </c>
      <c r="P1286">
        <v>5</v>
      </c>
      <c r="Q1286">
        <v>0.19097</v>
      </c>
      <c r="R1286" s="5">
        <v>2.04</v>
      </c>
      <c r="S1286">
        <v>7.75</v>
      </c>
      <c r="T1286">
        <v>3.25</v>
      </c>
      <c r="U1286">
        <v>0.5</v>
      </c>
      <c r="V1286">
        <v>7.2899999999999996E-3</v>
      </c>
      <c r="W1286">
        <v>0.08</v>
      </c>
      <c r="X1286" s="2" t="s">
        <v>6043</v>
      </c>
      <c r="Y1286" s="1" t="s">
        <v>6044</v>
      </c>
      <c r="Z1286" s="3" t="s">
        <v>6045</v>
      </c>
      <c r="AA1286">
        <v>50</v>
      </c>
      <c r="AB1286" s="1" t="s">
        <v>5769</v>
      </c>
      <c r="AC1286" t="s">
        <v>38</v>
      </c>
    </row>
    <row r="1287" spans="1:29" x14ac:dyDescent="0.25">
      <c r="A1287" s="1" t="s">
        <v>6046</v>
      </c>
      <c r="B1287" t="s">
        <v>6047</v>
      </c>
      <c r="C1287" t="s">
        <v>5768</v>
      </c>
      <c r="D1287" t="str">
        <f>HYPERLINK("http://image.bazic.com/758.jpg","CLICK HERE")</f>
        <v>CLICK HERE</v>
      </c>
      <c r="E1287" s="6">
        <v>1.99</v>
      </c>
      <c r="F1287" s="7">
        <v>0.89</v>
      </c>
      <c r="G1287" s="4">
        <v>144</v>
      </c>
      <c r="H1287" s="5">
        <v>24</v>
      </c>
      <c r="I1287">
        <v>16.5</v>
      </c>
      <c r="J1287">
        <v>9</v>
      </c>
      <c r="K1287">
        <v>15.5</v>
      </c>
      <c r="L1287">
        <v>1.33203</v>
      </c>
      <c r="M1287">
        <v>13.3</v>
      </c>
      <c r="N1287" s="4">
        <v>8.25</v>
      </c>
      <c r="O1287">
        <v>8</v>
      </c>
      <c r="P1287">
        <v>5</v>
      </c>
      <c r="Q1287">
        <v>0.19097</v>
      </c>
      <c r="R1287" s="5">
        <v>2.02</v>
      </c>
      <c r="S1287">
        <v>7.75</v>
      </c>
      <c r="T1287">
        <v>3.25</v>
      </c>
      <c r="U1287">
        <v>0.5</v>
      </c>
      <c r="V1287">
        <v>7.2899999999999996E-3</v>
      </c>
      <c r="W1287">
        <v>0.08</v>
      </c>
      <c r="X1287" s="2" t="s">
        <v>6048</v>
      </c>
      <c r="Y1287" s="1" t="s">
        <v>6049</v>
      </c>
      <c r="Z1287" s="3" t="s">
        <v>6050</v>
      </c>
      <c r="AA1287">
        <v>50</v>
      </c>
      <c r="AB1287" s="1" t="s">
        <v>5769</v>
      </c>
      <c r="AC1287" t="s">
        <v>38</v>
      </c>
    </row>
    <row r="1288" spans="1:29" x14ac:dyDescent="0.25">
      <c r="A1288" s="1" t="s">
        <v>6051</v>
      </c>
      <c r="B1288" t="s">
        <v>6052</v>
      </c>
      <c r="C1288" t="s">
        <v>5768</v>
      </c>
      <c r="D1288" t="str">
        <f>HYPERLINK("http://image.bazic.com/759.jpg","CLICK HERE")</f>
        <v>CLICK HERE</v>
      </c>
      <c r="E1288" s="6">
        <v>3.99</v>
      </c>
      <c r="F1288" s="7">
        <v>1.95</v>
      </c>
      <c r="G1288" s="4">
        <v>144</v>
      </c>
      <c r="H1288" s="5">
        <v>12</v>
      </c>
      <c r="I1288">
        <v>18</v>
      </c>
      <c r="J1288">
        <v>13</v>
      </c>
      <c r="K1288">
        <v>13.5</v>
      </c>
      <c r="L1288">
        <v>1.82813</v>
      </c>
      <c r="M1288">
        <v>30.86</v>
      </c>
      <c r="N1288" s="4">
        <v>8.75</v>
      </c>
      <c r="O1288">
        <v>6</v>
      </c>
      <c r="P1288">
        <v>4.25</v>
      </c>
      <c r="Q1288">
        <v>0.12912000000000001</v>
      </c>
      <c r="R1288" s="5">
        <v>2.46</v>
      </c>
      <c r="S1288">
        <v>5.75</v>
      </c>
      <c r="T1288">
        <v>2.75</v>
      </c>
      <c r="U1288">
        <v>1</v>
      </c>
      <c r="V1288">
        <v>9.1500000000000001E-3</v>
      </c>
      <c r="W1288">
        <v>0.2</v>
      </c>
      <c r="X1288" s="2" t="s">
        <v>6053</v>
      </c>
      <c r="Y1288" s="1" t="s">
        <v>6054</v>
      </c>
      <c r="Z1288" s="3" t="s">
        <v>6055</v>
      </c>
      <c r="AA1288">
        <v>40</v>
      </c>
      <c r="AB1288" s="1" t="s">
        <v>5769</v>
      </c>
      <c r="AC1288" t="s">
        <v>38</v>
      </c>
    </row>
    <row r="1289" spans="1:29" x14ac:dyDescent="0.25">
      <c r="A1289" s="1" t="s">
        <v>6056</v>
      </c>
      <c r="B1289" t="s">
        <v>6057</v>
      </c>
      <c r="C1289" t="s">
        <v>5757</v>
      </c>
      <c r="D1289" t="str">
        <f>HYPERLINK("http://image.bazic.com/760.jpg","CLICK HERE")</f>
        <v>CLICK HERE</v>
      </c>
      <c r="E1289" s="6">
        <v>2.99</v>
      </c>
      <c r="F1289" s="7">
        <v>1.2</v>
      </c>
      <c r="G1289" s="4">
        <v>144</v>
      </c>
      <c r="H1289" s="5">
        <v>24</v>
      </c>
      <c r="I1289">
        <v>14.75</v>
      </c>
      <c r="J1289">
        <v>12.5</v>
      </c>
      <c r="K1289">
        <v>8.5</v>
      </c>
      <c r="L1289">
        <v>0.90693999999999997</v>
      </c>
      <c r="M1289">
        <v>22.12</v>
      </c>
      <c r="N1289" s="4">
        <v>14.25</v>
      </c>
      <c r="O1289">
        <v>4</v>
      </c>
      <c r="P1289">
        <v>4</v>
      </c>
      <c r="Q1289">
        <v>0.13194</v>
      </c>
      <c r="R1289" s="5">
        <v>3.54</v>
      </c>
      <c r="S1289">
        <v>1.875</v>
      </c>
      <c r="T1289">
        <v>0.625</v>
      </c>
      <c r="U1289">
        <v>8.0625</v>
      </c>
      <c r="V1289">
        <v>5.47E-3</v>
      </c>
      <c r="W1289">
        <v>0.14000000000000001</v>
      </c>
      <c r="X1289" s="2" t="s">
        <v>6058</v>
      </c>
      <c r="Y1289" s="1" t="s">
        <v>6059</v>
      </c>
      <c r="Z1289" s="3" t="s">
        <v>6060</v>
      </c>
      <c r="AA1289">
        <v>54</v>
      </c>
      <c r="AB1289" s="1" t="s">
        <v>5758</v>
      </c>
      <c r="AC1289" t="s">
        <v>5759</v>
      </c>
    </row>
    <row r="1290" spans="1:29" x14ac:dyDescent="0.25">
      <c r="A1290" s="1" t="s">
        <v>6061</v>
      </c>
      <c r="B1290" t="s">
        <v>6062</v>
      </c>
      <c r="C1290" t="s">
        <v>5757</v>
      </c>
      <c r="D1290" t="str">
        <f>HYPERLINK("http://image.bazic.com/761.jpg","CLICK HERE")</f>
        <v>CLICK HERE</v>
      </c>
      <c r="E1290" s="6">
        <v>2.99</v>
      </c>
      <c r="F1290" s="7">
        <v>1.05</v>
      </c>
      <c r="G1290" s="4">
        <v>144</v>
      </c>
      <c r="H1290" s="5">
        <v>24</v>
      </c>
      <c r="I1290">
        <v>15.75</v>
      </c>
      <c r="J1290">
        <v>9.5</v>
      </c>
      <c r="K1290">
        <v>13.75</v>
      </c>
      <c r="L1290">
        <v>1.19059</v>
      </c>
      <c r="M1290">
        <v>27.46</v>
      </c>
      <c r="N1290" s="4">
        <v>8.75</v>
      </c>
      <c r="O1290">
        <v>7.75</v>
      </c>
      <c r="P1290">
        <v>4.5</v>
      </c>
      <c r="Q1290">
        <v>0.17660000000000001</v>
      </c>
      <c r="R1290" s="5">
        <v>4.38</v>
      </c>
      <c r="S1290">
        <v>3.74</v>
      </c>
      <c r="T1290">
        <v>0.39400000000000002</v>
      </c>
      <c r="U1290">
        <v>8.7799999999999994</v>
      </c>
      <c r="V1290">
        <v>7.4900000000000001E-3</v>
      </c>
      <c r="W1290">
        <v>0.18</v>
      </c>
      <c r="X1290" s="2" t="s">
        <v>6063</v>
      </c>
      <c r="Y1290" s="1" t="s">
        <v>6064</v>
      </c>
      <c r="Z1290" s="3" t="s">
        <v>6065</v>
      </c>
      <c r="AA1290">
        <v>50</v>
      </c>
      <c r="AB1290" s="1" t="s">
        <v>5758</v>
      </c>
      <c r="AC1290" t="s">
        <v>5759</v>
      </c>
    </row>
    <row r="1291" spans="1:29" x14ac:dyDescent="0.25">
      <c r="A1291" s="1" t="s">
        <v>6066</v>
      </c>
      <c r="B1291" t="s">
        <v>6067</v>
      </c>
      <c r="C1291" t="s">
        <v>5757</v>
      </c>
      <c r="D1291" t="str">
        <f>HYPERLINK("http://image.bazic.com/763.jpg","CLICK HERE")</f>
        <v>CLICK HERE</v>
      </c>
      <c r="E1291" s="6">
        <v>1.99</v>
      </c>
      <c r="F1291" s="7">
        <v>0.99</v>
      </c>
      <c r="G1291" s="4">
        <v>144</v>
      </c>
      <c r="H1291" s="5">
        <v>24</v>
      </c>
      <c r="I1291">
        <v>15.75</v>
      </c>
      <c r="J1291">
        <v>9.5</v>
      </c>
      <c r="K1291">
        <v>14.75</v>
      </c>
      <c r="L1291">
        <v>1.27718</v>
      </c>
      <c r="M1291">
        <v>29.14</v>
      </c>
      <c r="N1291" s="4">
        <v>9</v>
      </c>
      <c r="O1291">
        <v>7.75</v>
      </c>
      <c r="P1291">
        <v>4.5</v>
      </c>
      <c r="Q1291">
        <v>0.18164</v>
      </c>
      <c r="R1291" s="5">
        <v>4.66</v>
      </c>
      <c r="S1291">
        <v>3.7401599999999999</v>
      </c>
      <c r="T1291">
        <v>0.39400000000000002</v>
      </c>
      <c r="U1291">
        <v>8.74</v>
      </c>
      <c r="V1291">
        <v>7.45E-3</v>
      </c>
      <c r="W1291">
        <v>0.18</v>
      </c>
      <c r="X1291" s="2" t="s">
        <v>6068</v>
      </c>
      <c r="Y1291" s="1" t="s">
        <v>6069</v>
      </c>
      <c r="Z1291" s="3" t="s">
        <v>6070</v>
      </c>
      <c r="AA1291">
        <v>50</v>
      </c>
      <c r="AB1291" s="1" t="s">
        <v>5758</v>
      </c>
      <c r="AC1291" t="s">
        <v>5759</v>
      </c>
    </row>
    <row r="1292" spans="1:29" x14ac:dyDescent="0.25">
      <c r="A1292" s="1" t="s">
        <v>6071</v>
      </c>
      <c r="B1292" t="s">
        <v>6072</v>
      </c>
      <c r="C1292" t="s">
        <v>5757</v>
      </c>
      <c r="D1292" t="str">
        <f>HYPERLINK("http://image.bazic.com/765.jpg","CLICK HERE")</f>
        <v>CLICK HERE</v>
      </c>
      <c r="E1292" s="6">
        <v>2.99</v>
      </c>
      <c r="F1292" s="7">
        <v>1.05</v>
      </c>
      <c r="G1292" s="4">
        <v>144</v>
      </c>
      <c r="H1292" s="5">
        <v>24</v>
      </c>
      <c r="I1292">
        <v>15</v>
      </c>
      <c r="J1292">
        <v>12</v>
      </c>
      <c r="K1292">
        <v>10.5</v>
      </c>
      <c r="L1292">
        <v>1.09375</v>
      </c>
      <c r="M1292">
        <v>24.42</v>
      </c>
      <c r="N1292" s="4">
        <v>14.25</v>
      </c>
      <c r="O1292">
        <v>3.75</v>
      </c>
      <c r="P1292">
        <v>4.75</v>
      </c>
      <c r="Q1292">
        <v>0.14688999999999999</v>
      </c>
      <c r="R1292" s="5">
        <v>3.92</v>
      </c>
      <c r="S1292">
        <v>3.5</v>
      </c>
      <c r="T1292">
        <v>0.374</v>
      </c>
      <c r="U1292">
        <v>8.25</v>
      </c>
      <c r="V1292">
        <v>6.2500000000000003E-3</v>
      </c>
      <c r="W1292">
        <v>0.16</v>
      </c>
      <c r="X1292" s="2" t="s">
        <v>6073</v>
      </c>
      <c r="Y1292" s="1" t="s">
        <v>6074</v>
      </c>
      <c r="Z1292" s="3" t="s">
        <v>6075</v>
      </c>
      <c r="AA1292">
        <v>60</v>
      </c>
      <c r="AB1292" s="1" t="s">
        <v>5758</v>
      </c>
      <c r="AC1292" t="s">
        <v>5759</v>
      </c>
    </row>
    <row r="1293" spans="1:29" x14ac:dyDescent="0.25">
      <c r="A1293" s="1" t="s">
        <v>6076</v>
      </c>
      <c r="B1293" t="s">
        <v>6077</v>
      </c>
      <c r="C1293" t="s">
        <v>5757</v>
      </c>
      <c r="D1293" t="str">
        <f>HYPERLINK("http://image.bazic.com/766.jpg","CLICK HERE")</f>
        <v>CLICK HERE</v>
      </c>
      <c r="E1293" s="6">
        <v>1.99</v>
      </c>
      <c r="F1293" s="7">
        <v>0.89</v>
      </c>
      <c r="G1293" s="4">
        <v>144</v>
      </c>
      <c r="H1293" s="5">
        <v>24</v>
      </c>
      <c r="I1293">
        <v>20.25</v>
      </c>
      <c r="J1293">
        <v>8.75</v>
      </c>
      <c r="K1293">
        <v>8.5</v>
      </c>
      <c r="L1293">
        <v>0.87158000000000002</v>
      </c>
      <c r="M1293">
        <v>21.92</v>
      </c>
      <c r="N1293" s="4">
        <v>8</v>
      </c>
      <c r="O1293">
        <v>6.75</v>
      </c>
      <c r="P1293">
        <v>3.75</v>
      </c>
      <c r="Q1293">
        <v>0.11719</v>
      </c>
      <c r="R1293" s="5">
        <v>3.48</v>
      </c>
      <c r="S1293">
        <v>3.25</v>
      </c>
      <c r="T1293">
        <v>0.25</v>
      </c>
      <c r="U1293">
        <v>8.75</v>
      </c>
      <c r="V1293">
        <v>4.1099999999999999E-3</v>
      </c>
      <c r="W1293">
        <v>0.14000000000000001</v>
      </c>
      <c r="X1293" s="2" t="s">
        <v>6078</v>
      </c>
      <c r="Y1293" s="1" t="s">
        <v>6079</v>
      </c>
      <c r="Z1293" s="3" t="s">
        <v>6080</v>
      </c>
      <c r="AA1293">
        <v>70</v>
      </c>
      <c r="AB1293" s="1" t="s">
        <v>5758</v>
      </c>
      <c r="AC1293" t="s">
        <v>5759</v>
      </c>
    </row>
    <row r="1294" spans="1:29" x14ac:dyDescent="0.25">
      <c r="A1294" s="1" t="s">
        <v>6081</v>
      </c>
      <c r="B1294" t="s">
        <v>6082</v>
      </c>
      <c r="C1294" t="s">
        <v>5757</v>
      </c>
      <c r="D1294" t="str">
        <f>HYPERLINK("http://image.bazic.com/767.jpg","CLICK HERE")</f>
        <v>CLICK HERE</v>
      </c>
      <c r="E1294" s="6">
        <v>2.99</v>
      </c>
      <c r="F1294" s="7">
        <v>1.2</v>
      </c>
      <c r="G1294" s="4">
        <v>144</v>
      </c>
      <c r="H1294" s="5">
        <v>24</v>
      </c>
      <c r="I1294">
        <v>22</v>
      </c>
      <c r="J1294">
        <v>8.25</v>
      </c>
      <c r="K1294">
        <v>10.5</v>
      </c>
      <c r="L1294">
        <v>1.10286</v>
      </c>
      <c r="M1294">
        <v>24.44</v>
      </c>
      <c r="N1294" s="4">
        <v>7.5</v>
      </c>
      <c r="O1294">
        <v>7</v>
      </c>
      <c r="P1294">
        <v>5</v>
      </c>
      <c r="Q1294">
        <v>0.15190999999999999</v>
      </c>
      <c r="R1294" s="5">
        <v>3.92</v>
      </c>
      <c r="S1294">
        <v>6.7320000000000002</v>
      </c>
      <c r="T1294">
        <v>0.35399999999999998</v>
      </c>
      <c r="U1294">
        <v>4.7240000000000002</v>
      </c>
      <c r="V1294">
        <v>6.5199999999999998E-3</v>
      </c>
      <c r="W1294">
        <v>0.16</v>
      </c>
      <c r="X1294" s="2" t="s">
        <v>6083</v>
      </c>
      <c r="Y1294" s="1" t="s">
        <v>6084</v>
      </c>
      <c r="Z1294" s="3" t="s">
        <v>6085</v>
      </c>
      <c r="AA1294">
        <v>60</v>
      </c>
      <c r="AB1294" s="1" t="s">
        <v>5758</v>
      </c>
      <c r="AC1294" t="s">
        <v>5759</v>
      </c>
    </row>
    <row r="1295" spans="1:29" x14ac:dyDescent="0.25">
      <c r="A1295" s="1" t="s">
        <v>6086</v>
      </c>
      <c r="B1295" t="s">
        <v>6087</v>
      </c>
      <c r="C1295" t="s">
        <v>5757</v>
      </c>
      <c r="D1295" t="str">
        <f>HYPERLINK("http://image.bazic.com/768.jpg","CLICK HERE")</f>
        <v>CLICK HERE</v>
      </c>
      <c r="E1295" s="6">
        <v>4.99</v>
      </c>
      <c r="F1295" s="7">
        <v>2.25</v>
      </c>
      <c r="G1295" s="4">
        <v>72</v>
      </c>
      <c r="H1295" s="5">
        <v>12</v>
      </c>
      <c r="I1295">
        <v>15</v>
      </c>
      <c r="J1295">
        <v>12</v>
      </c>
      <c r="K1295">
        <v>9</v>
      </c>
      <c r="L1295">
        <v>0.9375</v>
      </c>
      <c r="M1295">
        <v>22.88</v>
      </c>
      <c r="N1295" s="4">
        <v>14.25</v>
      </c>
      <c r="O1295">
        <v>3.75</v>
      </c>
      <c r="P1295">
        <v>4</v>
      </c>
      <c r="Q1295">
        <v>1.48437</v>
      </c>
      <c r="R1295" s="5">
        <v>3.64</v>
      </c>
      <c r="S1295">
        <v>3.4251999999999998</v>
      </c>
      <c r="T1295">
        <v>0.59099999999999997</v>
      </c>
      <c r="U1295">
        <v>8.2680000000000007</v>
      </c>
      <c r="V1295">
        <v>9.6900000000000007E-3</v>
      </c>
      <c r="W1295">
        <v>0.3</v>
      </c>
      <c r="X1295" s="2" t="s">
        <v>6088</v>
      </c>
      <c r="Y1295" s="1" t="s">
        <v>6089</v>
      </c>
      <c r="Z1295" s="3" t="s">
        <v>6090</v>
      </c>
      <c r="AA1295">
        <v>60</v>
      </c>
      <c r="AB1295" s="1" t="s">
        <v>5758</v>
      </c>
      <c r="AC1295" t="s">
        <v>5759</v>
      </c>
    </row>
    <row r="1296" spans="1:29" x14ac:dyDescent="0.25">
      <c r="A1296" s="1" t="s">
        <v>6091</v>
      </c>
      <c r="B1296" t="s">
        <v>6092</v>
      </c>
      <c r="C1296" t="s">
        <v>5757</v>
      </c>
      <c r="D1296" t="str">
        <f>HYPERLINK("http://image.bazic.com/769.jpg","CLICK HERE")</f>
        <v>CLICK HERE</v>
      </c>
      <c r="E1296" s="6">
        <v>1.99</v>
      </c>
      <c r="F1296" s="7">
        <v>0.85</v>
      </c>
      <c r="G1296" s="4">
        <v>144</v>
      </c>
      <c r="H1296" s="5">
        <v>24</v>
      </c>
      <c r="I1296">
        <v>11.75</v>
      </c>
      <c r="J1296">
        <v>8</v>
      </c>
      <c r="K1296">
        <v>10.75</v>
      </c>
      <c r="L1296">
        <v>0.58477999999999997</v>
      </c>
      <c r="M1296">
        <v>12.3</v>
      </c>
      <c r="N1296" s="4">
        <v>7.25</v>
      </c>
      <c r="O1296">
        <v>3.75</v>
      </c>
      <c r="P1296">
        <v>5</v>
      </c>
      <c r="Q1296">
        <v>7.8670000000000004E-2</v>
      </c>
      <c r="R1296" s="5">
        <v>1.94</v>
      </c>
      <c r="S1296">
        <v>3.5430000000000001</v>
      </c>
      <c r="T1296">
        <v>0.35399999999999998</v>
      </c>
      <c r="U1296">
        <v>4.7240000000000002</v>
      </c>
      <c r="V1296">
        <v>3.4299999999999999E-3</v>
      </c>
      <c r="W1296">
        <v>0.08</v>
      </c>
      <c r="X1296" s="2" t="s">
        <v>6094</v>
      </c>
      <c r="Y1296" s="1" t="s">
        <v>6095</v>
      </c>
      <c r="Z1296" s="3" t="s">
        <v>6096</v>
      </c>
      <c r="AA1296">
        <v>114</v>
      </c>
      <c r="AB1296" s="1" t="s">
        <v>5758</v>
      </c>
      <c r="AC1296" t="s">
        <v>6093</v>
      </c>
    </row>
    <row r="1297" spans="1:29" x14ac:dyDescent="0.25">
      <c r="A1297" s="1" t="s">
        <v>6097</v>
      </c>
      <c r="B1297" t="s">
        <v>6098</v>
      </c>
      <c r="C1297" t="s">
        <v>5768</v>
      </c>
      <c r="D1297" t="str">
        <f>HYPERLINK("http://image.bazic.com/770.jpg","CLICK HERE")</f>
        <v>CLICK HERE</v>
      </c>
      <c r="E1297" s="6">
        <v>2.99</v>
      </c>
      <c r="F1297" s="7">
        <v>1.05</v>
      </c>
      <c r="G1297" s="4">
        <v>144</v>
      </c>
      <c r="H1297" s="5">
        <v>24</v>
      </c>
      <c r="I1297">
        <v>23</v>
      </c>
      <c r="J1297">
        <v>9</v>
      </c>
      <c r="K1297">
        <v>10.75</v>
      </c>
      <c r="L1297">
        <v>1.28776</v>
      </c>
      <c r="M1297">
        <v>14.28</v>
      </c>
      <c r="N1297" s="4">
        <v>8</v>
      </c>
      <c r="O1297">
        <v>7.5</v>
      </c>
      <c r="P1297">
        <v>5</v>
      </c>
      <c r="Q1297">
        <v>0.17360999999999999</v>
      </c>
      <c r="R1297" s="5">
        <v>2.2200000000000002</v>
      </c>
      <c r="S1297">
        <v>3.125</v>
      </c>
      <c r="T1297">
        <v>0.5</v>
      </c>
      <c r="U1297">
        <v>8</v>
      </c>
      <c r="V1297">
        <v>7.2300000000000003E-3</v>
      </c>
      <c r="W1297">
        <v>0.08</v>
      </c>
      <c r="X1297" s="2" t="s">
        <v>6099</v>
      </c>
      <c r="Y1297" s="1" t="s">
        <v>6100</v>
      </c>
      <c r="Z1297" s="3" t="s">
        <v>6101</v>
      </c>
      <c r="AA1297">
        <v>63</v>
      </c>
      <c r="AB1297" s="1" t="s">
        <v>5769</v>
      </c>
      <c r="AC1297" t="s">
        <v>38</v>
      </c>
    </row>
    <row r="1298" spans="1:29" x14ac:dyDescent="0.25">
      <c r="A1298" s="1" t="s">
        <v>6102</v>
      </c>
      <c r="B1298" t="s">
        <v>6103</v>
      </c>
      <c r="C1298" t="s">
        <v>5768</v>
      </c>
      <c r="D1298" t="str">
        <f>HYPERLINK("http://image.bazic.com/771.jpg","CLICK HERE")</f>
        <v>CLICK HERE</v>
      </c>
      <c r="E1298" s="6">
        <v>1.99</v>
      </c>
      <c r="F1298" s="7">
        <v>0.99</v>
      </c>
      <c r="G1298" s="4">
        <v>144</v>
      </c>
      <c r="H1298" s="5">
        <v>24</v>
      </c>
      <c r="I1298">
        <v>25</v>
      </c>
      <c r="J1298">
        <v>9.5</v>
      </c>
      <c r="K1298">
        <v>10</v>
      </c>
      <c r="L1298">
        <v>1.37442</v>
      </c>
      <c r="M1298">
        <v>15.06</v>
      </c>
      <c r="N1298" s="4">
        <v>8.75</v>
      </c>
      <c r="O1298">
        <v>8.25</v>
      </c>
      <c r="P1298">
        <v>4.5</v>
      </c>
      <c r="Q1298">
        <v>0.18798999999999999</v>
      </c>
      <c r="R1298" s="5">
        <v>2.3199999999999998</v>
      </c>
      <c r="S1298">
        <v>2.875</v>
      </c>
      <c r="T1298">
        <v>0.5625</v>
      </c>
      <c r="U1298">
        <v>7.875</v>
      </c>
      <c r="V1298">
        <v>7.3699999999999998E-3</v>
      </c>
      <c r="W1298">
        <v>0.08</v>
      </c>
      <c r="X1298" s="2" t="s">
        <v>6104</v>
      </c>
      <c r="Y1298" s="1" t="s">
        <v>6105</v>
      </c>
      <c r="Z1298" s="3" t="s">
        <v>6106</v>
      </c>
      <c r="AA1298">
        <v>36</v>
      </c>
      <c r="AB1298" s="1" t="s">
        <v>5769</v>
      </c>
      <c r="AC1298" t="s">
        <v>38</v>
      </c>
    </row>
    <row r="1299" spans="1:29" x14ac:dyDescent="0.25">
      <c r="A1299" s="1" t="s">
        <v>6107</v>
      </c>
      <c r="B1299" t="s">
        <v>6108</v>
      </c>
      <c r="C1299" t="s">
        <v>5768</v>
      </c>
      <c r="D1299" t="str">
        <f>HYPERLINK("http://image.bazic.com/772.jpg","CLICK HERE")</f>
        <v>CLICK HERE</v>
      </c>
      <c r="E1299" s="6">
        <v>1.99</v>
      </c>
      <c r="F1299" s="7">
        <v>0.89</v>
      </c>
      <c r="G1299" s="4">
        <v>144</v>
      </c>
      <c r="H1299" s="5">
        <v>24</v>
      </c>
      <c r="I1299">
        <v>18.5</v>
      </c>
      <c r="J1299">
        <v>9</v>
      </c>
      <c r="K1299">
        <v>10.5</v>
      </c>
      <c r="L1299">
        <v>1.01172</v>
      </c>
      <c r="M1299">
        <v>11.74</v>
      </c>
      <c r="N1299" s="4">
        <v>8</v>
      </c>
      <c r="O1299">
        <v>6</v>
      </c>
      <c r="P1299">
        <v>5</v>
      </c>
      <c r="Q1299">
        <v>0.13889000000000001</v>
      </c>
      <c r="R1299" s="5">
        <v>1.8</v>
      </c>
      <c r="S1299">
        <v>3</v>
      </c>
      <c r="T1299">
        <v>0.625</v>
      </c>
      <c r="U1299">
        <v>7.75</v>
      </c>
      <c r="V1299">
        <v>8.4100000000000008E-3</v>
      </c>
      <c r="W1299">
        <v>0.06</v>
      </c>
      <c r="X1299" s="2" t="s">
        <v>6109</v>
      </c>
      <c r="Y1299" s="1" t="s">
        <v>6110</v>
      </c>
      <c r="Z1299" s="3" t="s">
        <v>6111</v>
      </c>
      <c r="AA1299">
        <v>70</v>
      </c>
      <c r="AB1299" s="1" t="s">
        <v>5769</v>
      </c>
      <c r="AC1299" t="s">
        <v>38</v>
      </c>
    </row>
    <row r="1300" spans="1:29" x14ac:dyDescent="0.25">
      <c r="A1300" s="1" t="s">
        <v>6112</v>
      </c>
      <c r="B1300" t="s">
        <v>6113</v>
      </c>
      <c r="C1300" t="s">
        <v>5757</v>
      </c>
      <c r="D1300" t="str">
        <f>HYPERLINK("http://image.bazic.com/775.jpg","CLICK HERE")</f>
        <v>CLICK HERE</v>
      </c>
      <c r="E1300" s="6">
        <v>2.99</v>
      </c>
      <c r="F1300" s="7">
        <v>0.99</v>
      </c>
      <c r="G1300" s="4">
        <v>144</v>
      </c>
      <c r="H1300" s="5">
        <v>24</v>
      </c>
      <c r="I1300">
        <v>10.63</v>
      </c>
      <c r="J1300">
        <v>8.27</v>
      </c>
      <c r="K1300">
        <v>12.6</v>
      </c>
      <c r="L1300">
        <v>0.64100999999999997</v>
      </c>
      <c r="M1300">
        <v>17.2</v>
      </c>
      <c r="N1300" s="4">
        <v>8.4600000000000009</v>
      </c>
      <c r="O1300">
        <v>5.24</v>
      </c>
      <c r="P1300">
        <v>4.33</v>
      </c>
      <c r="Q1300">
        <v>0.11108</v>
      </c>
      <c r="R1300" s="5">
        <v>3</v>
      </c>
      <c r="S1300">
        <v>8.25</v>
      </c>
      <c r="T1300">
        <v>2.4375</v>
      </c>
      <c r="U1300">
        <v>0.375</v>
      </c>
      <c r="V1300">
        <v>4.3600000000000002E-3</v>
      </c>
      <c r="W1300">
        <v>0.123</v>
      </c>
      <c r="X1300" s="2" t="s">
        <v>6114</v>
      </c>
      <c r="Y1300" s="1" t="s">
        <v>6115</v>
      </c>
      <c r="Z1300" s="3" t="s">
        <v>6116</v>
      </c>
      <c r="AB1300" s="1" t="s">
        <v>5758</v>
      </c>
      <c r="AC1300" t="s">
        <v>5759</v>
      </c>
    </row>
    <row r="1301" spans="1:29" x14ac:dyDescent="0.25">
      <c r="A1301" s="1" t="s">
        <v>6117</v>
      </c>
      <c r="B1301" t="s">
        <v>6118</v>
      </c>
      <c r="C1301" t="s">
        <v>5757</v>
      </c>
      <c r="D1301" t="str">
        <f>HYPERLINK("http://image.bazic.com/776.jpg","CLICK HERE")</f>
        <v>CLICK HERE</v>
      </c>
      <c r="E1301" s="6">
        <v>2.99</v>
      </c>
      <c r="F1301" s="7">
        <v>1.05</v>
      </c>
      <c r="G1301" s="4">
        <v>144</v>
      </c>
      <c r="H1301" s="5">
        <v>24</v>
      </c>
      <c r="I1301">
        <v>16</v>
      </c>
      <c r="J1301">
        <v>8.5</v>
      </c>
      <c r="K1301">
        <v>12</v>
      </c>
      <c r="L1301">
        <v>0.94443999999999995</v>
      </c>
      <c r="M1301">
        <v>21.2</v>
      </c>
      <c r="N1301" s="4">
        <v>8</v>
      </c>
      <c r="O1301">
        <v>7.75</v>
      </c>
      <c r="P1301">
        <v>3.75</v>
      </c>
      <c r="Q1301">
        <v>0.13455</v>
      </c>
      <c r="R1301" s="5">
        <v>3.38</v>
      </c>
      <c r="S1301">
        <v>3.75</v>
      </c>
      <c r="T1301">
        <v>0.5</v>
      </c>
      <c r="U1301">
        <v>8.5</v>
      </c>
      <c r="V1301">
        <v>9.2200000000000008E-3</v>
      </c>
      <c r="W1301">
        <v>0.12</v>
      </c>
      <c r="X1301" s="2" t="s">
        <v>6119</v>
      </c>
      <c r="Y1301" s="1" t="s">
        <v>6120</v>
      </c>
      <c r="Z1301" s="3" t="s">
        <v>6121</v>
      </c>
      <c r="AA1301">
        <v>50</v>
      </c>
      <c r="AB1301" s="1" t="s">
        <v>5769</v>
      </c>
      <c r="AC1301" t="s">
        <v>5880</v>
      </c>
    </row>
    <row r="1302" spans="1:29" x14ac:dyDescent="0.25">
      <c r="A1302" s="1" t="s">
        <v>6122</v>
      </c>
      <c r="B1302" t="s">
        <v>6123</v>
      </c>
      <c r="C1302" t="s">
        <v>5757</v>
      </c>
      <c r="D1302" t="str">
        <f>HYPERLINK("http://image.bazic.com/777.jpg","CLICK HERE")</f>
        <v>CLICK HERE</v>
      </c>
      <c r="E1302" s="6">
        <v>2.99</v>
      </c>
      <c r="F1302" s="7">
        <v>0.99</v>
      </c>
      <c r="G1302" s="4">
        <v>144</v>
      </c>
      <c r="H1302" s="5">
        <v>24</v>
      </c>
      <c r="I1302">
        <v>10.63</v>
      </c>
      <c r="J1302">
        <v>8.27</v>
      </c>
      <c r="K1302">
        <v>12.6</v>
      </c>
      <c r="L1302">
        <v>0.64100999999999997</v>
      </c>
      <c r="M1302">
        <v>17.2</v>
      </c>
      <c r="N1302" s="4">
        <v>8.4600000000000009</v>
      </c>
      <c r="O1302">
        <v>5.24</v>
      </c>
      <c r="P1302">
        <v>4.33</v>
      </c>
      <c r="Q1302">
        <v>0.11108</v>
      </c>
      <c r="R1302" s="5">
        <v>3</v>
      </c>
      <c r="S1302">
        <v>8.25</v>
      </c>
      <c r="T1302">
        <v>2.4375</v>
      </c>
      <c r="U1302">
        <v>0.375</v>
      </c>
      <c r="V1302">
        <v>4.3600000000000002E-3</v>
      </c>
      <c r="W1302">
        <v>0.123</v>
      </c>
      <c r="X1302" s="2" t="s">
        <v>6124</v>
      </c>
      <c r="Y1302" s="1" t="s">
        <v>6125</v>
      </c>
      <c r="Z1302" s="3" t="s">
        <v>6126</v>
      </c>
      <c r="AB1302" s="1" t="s">
        <v>5758</v>
      </c>
      <c r="AC1302" t="s">
        <v>5759</v>
      </c>
    </row>
    <row r="1303" spans="1:29" x14ac:dyDescent="0.25">
      <c r="A1303" s="1" t="s">
        <v>6127</v>
      </c>
      <c r="B1303" t="s">
        <v>6128</v>
      </c>
      <c r="C1303" t="s">
        <v>5757</v>
      </c>
      <c r="D1303" t="str">
        <f>HYPERLINK("http://image.bazic.com/778.jpg","CLICK HERE")</f>
        <v>CLICK HERE</v>
      </c>
      <c r="E1303" s="6">
        <v>2.99</v>
      </c>
      <c r="F1303" s="7">
        <v>0.99</v>
      </c>
      <c r="G1303" s="4">
        <v>144</v>
      </c>
      <c r="H1303" s="5">
        <v>24</v>
      </c>
      <c r="I1303">
        <v>10.63</v>
      </c>
      <c r="J1303">
        <v>8.27</v>
      </c>
      <c r="K1303">
        <v>12.6</v>
      </c>
      <c r="L1303">
        <v>0.64100999999999997</v>
      </c>
      <c r="M1303">
        <v>17.2</v>
      </c>
      <c r="N1303" s="4">
        <v>8.4600000000000009</v>
      </c>
      <c r="O1303">
        <v>5.24</v>
      </c>
      <c r="P1303">
        <v>4.33</v>
      </c>
      <c r="Q1303">
        <v>0.11108</v>
      </c>
      <c r="R1303" s="5">
        <v>3</v>
      </c>
      <c r="S1303">
        <v>8.25</v>
      </c>
      <c r="T1303">
        <v>2.4375</v>
      </c>
      <c r="U1303">
        <v>0.375</v>
      </c>
      <c r="V1303">
        <v>4.3600000000000002E-3</v>
      </c>
      <c r="W1303">
        <v>0.123</v>
      </c>
      <c r="X1303" s="2" t="s">
        <v>6129</v>
      </c>
      <c r="Y1303" s="1" t="s">
        <v>6130</v>
      </c>
      <c r="Z1303" s="3" t="s">
        <v>6131</v>
      </c>
      <c r="AB1303" s="1" t="s">
        <v>5758</v>
      </c>
      <c r="AC1303" t="s">
        <v>5759</v>
      </c>
    </row>
    <row r="1304" spans="1:29" x14ac:dyDescent="0.25">
      <c r="A1304" s="1" t="s">
        <v>6132</v>
      </c>
      <c r="B1304" t="s">
        <v>6133</v>
      </c>
      <c r="C1304" t="s">
        <v>706</v>
      </c>
      <c r="D1304" t="str">
        <f>HYPERLINK("http://image.bazic.com/780.jpg","CLICK HERE")</f>
        <v>CLICK HERE</v>
      </c>
      <c r="E1304" s="6">
        <v>1.99</v>
      </c>
      <c r="F1304" s="7">
        <v>0.89</v>
      </c>
      <c r="G1304" s="4">
        <v>288</v>
      </c>
      <c r="H1304" s="5">
        <v>24</v>
      </c>
      <c r="I1304">
        <v>17</v>
      </c>
      <c r="J1304">
        <v>14</v>
      </c>
      <c r="K1304">
        <v>12</v>
      </c>
      <c r="L1304">
        <v>1.6527799999999999</v>
      </c>
      <c r="M1304">
        <v>28.42</v>
      </c>
      <c r="N1304" s="4">
        <v>8</v>
      </c>
      <c r="O1304">
        <v>6.5</v>
      </c>
      <c r="P1304">
        <v>3.5</v>
      </c>
      <c r="Q1304">
        <v>0.10532</v>
      </c>
      <c r="R1304" s="5">
        <v>2.2200000000000002</v>
      </c>
      <c r="S1304">
        <v>3</v>
      </c>
      <c r="T1304">
        <v>0.27600000000000002</v>
      </c>
      <c r="U1304">
        <v>7.625</v>
      </c>
      <c r="V1304">
        <v>3.65E-3</v>
      </c>
      <c r="W1304">
        <v>0.08</v>
      </c>
      <c r="X1304" s="2" t="s">
        <v>6135</v>
      </c>
      <c r="Y1304" s="1" t="s">
        <v>6136</v>
      </c>
      <c r="Z1304" s="3" t="s">
        <v>6137</v>
      </c>
      <c r="AA1304">
        <v>48</v>
      </c>
      <c r="AB1304" s="1" t="s">
        <v>6134</v>
      </c>
      <c r="AC1304" t="s">
        <v>38</v>
      </c>
    </row>
    <row r="1305" spans="1:29" x14ac:dyDescent="0.25">
      <c r="A1305" s="1" t="s">
        <v>6138</v>
      </c>
      <c r="B1305" t="s">
        <v>6139</v>
      </c>
      <c r="C1305" t="s">
        <v>706</v>
      </c>
      <c r="D1305" t="str">
        <f>HYPERLINK("http://image.bazic.com/781.jpg","CLICK HERE")</f>
        <v>CLICK HERE</v>
      </c>
      <c r="E1305" s="6">
        <v>1.99</v>
      </c>
      <c r="F1305" s="7">
        <v>0.89</v>
      </c>
      <c r="G1305" s="4">
        <v>288</v>
      </c>
      <c r="H1305" s="5">
        <v>24</v>
      </c>
      <c r="I1305">
        <v>17</v>
      </c>
      <c r="J1305">
        <v>14</v>
      </c>
      <c r="K1305">
        <v>12</v>
      </c>
      <c r="L1305">
        <v>1.6527799999999999</v>
      </c>
      <c r="M1305">
        <v>25.34</v>
      </c>
      <c r="N1305" s="4">
        <v>8</v>
      </c>
      <c r="O1305">
        <v>6.5</v>
      </c>
      <c r="P1305">
        <v>3.5</v>
      </c>
      <c r="Q1305">
        <v>0.10532</v>
      </c>
      <c r="R1305" s="5">
        <v>1.98</v>
      </c>
      <c r="S1305">
        <v>3</v>
      </c>
      <c r="T1305">
        <v>0.27600000000000002</v>
      </c>
      <c r="U1305">
        <v>7.625</v>
      </c>
      <c r="V1305">
        <v>3.65E-3</v>
      </c>
      <c r="W1305">
        <v>0.08</v>
      </c>
      <c r="X1305" s="2" t="s">
        <v>6140</v>
      </c>
      <c r="Y1305" s="1" t="s">
        <v>6141</v>
      </c>
      <c r="Z1305" s="3" t="s">
        <v>6142</v>
      </c>
      <c r="AA1305">
        <v>48</v>
      </c>
      <c r="AB1305" s="1" t="s">
        <v>6134</v>
      </c>
      <c r="AC1305" t="s">
        <v>38</v>
      </c>
    </row>
    <row r="1306" spans="1:29" x14ac:dyDescent="0.25">
      <c r="A1306" s="1" t="s">
        <v>6143</v>
      </c>
      <c r="B1306" t="s">
        <v>6144</v>
      </c>
      <c r="C1306" t="s">
        <v>706</v>
      </c>
      <c r="D1306" t="str">
        <f>HYPERLINK("http://image.bazic.com/782.jpg","CLICK HERE")</f>
        <v>CLICK HERE</v>
      </c>
      <c r="E1306" s="6">
        <v>1.99</v>
      </c>
      <c r="F1306" s="7">
        <v>0.89</v>
      </c>
      <c r="G1306" s="4">
        <v>288</v>
      </c>
      <c r="H1306" s="5">
        <v>24</v>
      </c>
      <c r="I1306">
        <v>17</v>
      </c>
      <c r="J1306">
        <v>14</v>
      </c>
      <c r="K1306">
        <v>12</v>
      </c>
      <c r="L1306">
        <v>1.6527799999999999</v>
      </c>
      <c r="M1306">
        <v>23.8</v>
      </c>
      <c r="N1306" s="4">
        <v>8</v>
      </c>
      <c r="O1306">
        <v>6.5</v>
      </c>
      <c r="P1306">
        <v>3.5</v>
      </c>
      <c r="Q1306">
        <v>0.10532</v>
      </c>
      <c r="R1306" s="5">
        <v>1.84</v>
      </c>
      <c r="S1306">
        <v>3</v>
      </c>
      <c r="T1306">
        <v>0.27600000000000002</v>
      </c>
      <c r="U1306">
        <v>7.625</v>
      </c>
      <c r="V1306">
        <v>3.65E-3</v>
      </c>
      <c r="W1306">
        <v>0.06</v>
      </c>
      <c r="X1306" s="2" t="s">
        <v>6145</v>
      </c>
      <c r="Y1306" s="1" t="s">
        <v>6146</v>
      </c>
      <c r="Z1306" s="3" t="s">
        <v>6147</v>
      </c>
      <c r="AA1306">
        <v>48</v>
      </c>
      <c r="AB1306" s="1" t="s">
        <v>6134</v>
      </c>
      <c r="AC1306" t="s">
        <v>38</v>
      </c>
    </row>
    <row r="1307" spans="1:29" x14ac:dyDescent="0.25">
      <c r="A1307" s="1" t="s">
        <v>6148</v>
      </c>
      <c r="B1307" t="s">
        <v>6149</v>
      </c>
      <c r="C1307" t="s">
        <v>6150</v>
      </c>
      <c r="D1307" t="str">
        <f>HYPERLINK("http://image.bazic.com/783.jpg","CLICK HERE")</f>
        <v>CLICK HERE</v>
      </c>
      <c r="E1307" s="6">
        <v>3.99</v>
      </c>
      <c r="F1307" s="7">
        <v>1.5</v>
      </c>
      <c r="G1307" s="4">
        <v>72</v>
      </c>
      <c r="H1307" s="5">
        <v>24</v>
      </c>
      <c r="I1307">
        <v>17</v>
      </c>
      <c r="J1307">
        <v>9.5</v>
      </c>
      <c r="K1307">
        <v>9</v>
      </c>
      <c r="L1307">
        <v>0.84114999999999995</v>
      </c>
      <c r="M1307">
        <v>22.3</v>
      </c>
      <c r="N1307" s="4">
        <v>8.25</v>
      </c>
      <c r="O1307">
        <v>5.5</v>
      </c>
      <c r="P1307">
        <v>8.25</v>
      </c>
      <c r="Q1307">
        <v>0.21662999999999999</v>
      </c>
      <c r="R1307" s="5">
        <v>7.12</v>
      </c>
      <c r="S1307">
        <v>5.0625</v>
      </c>
      <c r="T1307">
        <v>0.3125</v>
      </c>
      <c r="U1307">
        <v>8.25</v>
      </c>
      <c r="V1307">
        <v>7.5500000000000003E-3</v>
      </c>
      <c r="W1307">
        <v>0.28899999999999998</v>
      </c>
      <c r="X1307" s="2" t="s">
        <v>6151</v>
      </c>
      <c r="Y1307" s="1" t="s">
        <v>6152</v>
      </c>
      <c r="Z1307" s="3" t="s">
        <v>6153</v>
      </c>
      <c r="AA1307">
        <v>60</v>
      </c>
      <c r="AB1307" s="1" t="s">
        <v>6134</v>
      </c>
      <c r="AC1307" t="s">
        <v>879</v>
      </c>
    </row>
    <row r="1308" spans="1:29" x14ac:dyDescent="0.25">
      <c r="A1308" s="1" t="s">
        <v>6154</v>
      </c>
      <c r="B1308" t="s">
        <v>6155</v>
      </c>
      <c r="C1308" t="s">
        <v>6150</v>
      </c>
      <c r="D1308" t="str">
        <f>HYPERLINK("http://image.bazic.com/784.jpg","CLICK HERE")</f>
        <v>CLICK HERE</v>
      </c>
      <c r="E1308" s="6">
        <v>2.99</v>
      </c>
      <c r="F1308" s="7">
        <v>1.5</v>
      </c>
      <c r="G1308" s="4">
        <v>72</v>
      </c>
      <c r="H1308" s="5">
        <v>24</v>
      </c>
      <c r="I1308">
        <v>10.25</v>
      </c>
      <c r="J1308">
        <v>9.5</v>
      </c>
      <c r="K1308">
        <v>16.25</v>
      </c>
      <c r="L1308">
        <v>0.91571000000000002</v>
      </c>
      <c r="M1308">
        <v>32.799999999999997</v>
      </c>
      <c r="N1308" s="4">
        <v>9.75</v>
      </c>
      <c r="O1308">
        <v>8.75</v>
      </c>
      <c r="P1308">
        <v>5.25</v>
      </c>
      <c r="Q1308">
        <v>0.25919999999999999</v>
      </c>
      <c r="R1308" s="5">
        <v>10.54</v>
      </c>
      <c r="S1308">
        <v>3.125</v>
      </c>
      <c r="T1308">
        <v>0.5</v>
      </c>
      <c r="U1308">
        <v>8.5</v>
      </c>
      <c r="V1308">
        <v>7.6899999999999998E-3</v>
      </c>
      <c r="W1308">
        <v>0.42299999999999999</v>
      </c>
      <c r="X1308" s="2" t="s">
        <v>6156</v>
      </c>
      <c r="Y1308" s="1" t="s">
        <v>6157</v>
      </c>
      <c r="Z1308" s="3" t="s">
        <v>6158</v>
      </c>
      <c r="AA1308">
        <v>76</v>
      </c>
      <c r="AB1308" s="1" t="s">
        <v>6134</v>
      </c>
      <c r="AC1308" t="s">
        <v>847</v>
      </c>
    </row>
    <row r="1309" spans="1:29" x14ac:dyDescent="0.25">
      <c r="A1309" s="1" t="s">
        <v>6159</v>
      </c>
      <c r="B1309" t="s">
        <v>6160</v>
      </c>
      <c r="C1309" t="s">
        <v>6150</v>
      </c>
      <c r="D1309" t="str">
        <f>HYPERLINK("http://image.bazic.com/785.jpg","CLICK HERE")</f>
        <v>CLICK HERE</v>
      </c>
      <c r="E1309" s="6">
        <v>2.99</v>
      </c>
      <c r="F1309" s="7">
        <v>0.99</v>
      </c>
      <c r="G1309" s="4">
        <v>144</v>
      </c>
      <c r="H1309" s="5">
        <v>24</v>
      </c>
      <c r="I1309">
        <v>15</v>
      </c>
      <c r="J1309">
        <v>9.5</v>
      </c>
      <c r="K1309">
        <v>14</v>
      </c>
      <c r="L1309">
        <v>1.15452</v>
      </c>
      <c r="M1309">
        <v>30.26</v>
      </c>
      <c r="N1309" s="4">
        <v>8.25</v>
      </c>
      <c r="O1309">
        <v>7</v>
      </c>
      <c r="P1309">
        <v>4.25</v>
      </c>
      <c r="Q1309">
        <v>0.14204</v>
      </c>
      <c r="R1309" s="5">
        <v>4.84</v>
      </c>
      <c r="S1309">
        <v>3.375</v>
      </c>
      <c r="T1309">
        <v>0.315</v>
      </c>
      <c r="U1309">
        <v>8</v>
      </c>
      <c r="V1309">
        <v>4.9199999999999999E-3</v>
      </c>
      <c r="W1309">
        <v>0.19400000000000001</v>
      </c>
      <c r="X1309" s="2" t="s">
        <v>6161</v>
      </c>
      <c r="Y1309" s="1" t="s">
        <v>6162</v>
      </c>
      <c r="Z1309" s="3" t="s">
        <v>6163</v>
      </c>
      <c r="AA1309">
        <v>52</v>
      </c>
      <c r="AB1309" s="1" t="s">
        <v>6134</v>
      </c>
      <c r="AC1309" t="s">
        <v>879</v>
      </c>
    </row>
    <row r="1310" spans="1:29" x14ac:dyDescent="0.25">
      <c r="A1310" s="1" t="s">
        <v>6164</v>
      </c>
      <c r="B1310" t="s">
        <v>6165</v>
      </c>
      <c r="C1310" t="s">
        <v>6150</v>
      </c>
      <c r="D1310" t="str">
        <f>HYPERLINK("http://image.bazic.com/786.jpg","CLICK HERE")</f>
        <v>CLICK HERE</v>
      </c>
      <c r="E1310" s="6">
        <v>1.99</v>
      </c>
      <c r="F1310" s="7">
        <v>0.89</v>
      </c>
      <c r="G1310" s="4">
        <v>144</v>
      </c>
      <c r="H1310" s="5">
        <v>24</v>
      </c>
      <c r="I1310">
        <v>16.5</v>
      </c>
      <c r="J1310">
        <v>9.5</v>
      </c>
      <c r="K1310">
        <v>13.25</v>
      </c>
      <c r="L1310">
        <v>1.2019299999999999</v>
      </c>
      <c r="M1310">
        <v>40.14</v>
      </c>
      <c r="N1310" s="4">
        <v>8.75</v>
      </c>
      <c r="O1310">
        <v>8</v>
      </c>
      <c r="P1310">
        <v>4.25</v>
      </c>
      <c r="Q1310">
        <v>0.17216999999999999</v>
      </c>
      <c r="R1310" s="5">
        <v>6.18</v>
      </c>
      <c r="S1310">
        <v>3.75</v>
      </c>
      <c r="T1310">
        <v>0.3125</v>
      </c>
      <c r="U1310">
        <v>8.5</v>
      </c>
      <c r="V1310">
        <v>5.7600000000000004E-3</v>
      </c>
      <c r="W1310">
        <v>0.25800000000000001</v>
      </c>
      <c r="X1310" s="2" t="s">
        <v>6166</v>
      </c>
      <c r="Y1310" s="1" t="s">
        <v>6167</v>
      </c>
      <c r="Z1310" s="3" t="s">
        <v>6168</v>
      </c>
      <c r="AA1310">
        <v>40</v>
      </c>
      <c r="AB1310" s="1" t="s">
        <v>6134</v>
      </c>
      <c r="AC1310" t="s">
        <v>847</v>
      </c>
    </row>
    <row r="1311" spans="1:29" x14ac:dyDescent="0.25">
      <c r="A1311" s="1" t="s">
        <v>6169</v>
      </c>
      <c r="B1311" t="s">
        <v>6170</v>
      </c>
      <c r="C1311" t="s">
        <v>6150</v>
      </c>
      <c r="D1311" t="str">
        <f>HYPERLINK("http://image.bazic.com/787.jpg","CLICK HERE")</f>
        <v>CLICK HERE</v>
      </c>
      <c r="E1311" s="6">
        <v>2.99</v>
      </c>
      <c r="F1311" s="7">
        <v>0.99</v>
      </c>
      <c r="G1311" s="4">
        <v>144</v>
      </c>
      <c r="H1311" s="5">
        <v>24</v>
      </c>
      <c r="I1311">
        <v>16.5</v>
      </c>
      <c r="J1311">
        <v>9.5</v>
      </c>
      <c r="K1311">
        <v>13.25</v>
      </c>
      <c r="L1311">
        <v>1.2019299999999999</v>
      </c>
      <c r="M1311">
        <v>39.68</v>
      </c>
      <c r="N1311" s="4">
        <v>9</v>
      </c>
      <c r="O1311">
        <v>8</v>
      </c>
      <c r="P1311">
        <v>4.25</v>
      </c>
      <c r="Q1311">
        <v>0.17707999999999999</v>
      </c>
      <c r="R1311" s="5">
        <v>6.26</v>
      </c>
      <c r="S1311">
        <v>3.75</v>
      </c>
      <c r="T1311">
        <v>0.3125</v>
      </c>
      <c r="U1311">
        <v>8.625</v>
      </c>
      <c r="V1311">
        <v>5.8500000000000002E-3</v>
      </c>
      <c r="W1311">
        <v>0.249</v>
      </c>
      <c r="X1311" s="2" t="s">
        <v>6171</v>
      </c>
      <c r="Y1311" s="1" t="s">
        <v>6172</v>
      </c>
      <c r="Z1311" s="3" t="s">
        <v>6173</v>
      </c>
      <c r="AA1311">
        <v>48</v>
      </c>
      <c r="AB1311" s="1" t="s">
        <v>6134</v>
      </c>
      <c r="AC1311" t="s">
        <v>847</v>
      </c>
    </row>
    <row r="1312" spans="1:29" x14ac:dyDescent="0.25">
      <c r="A1312" s="1" t="s">
        <v>6174</v>
      </c>
      <c r="B1312" t="s">
        <v>6175</v>
      </c>
      <c r="C1312" t="s">
        <v>706</v>
      </c>
      <c r="D1312" t="str">
        <f>HYPERLINK("http://image.bazic.com/790.jpg","CLICK HERE")</f>
        <v>CLICK HERE</v>
      </c>
      <c r="E1312" s="6">
        <v>1.99</v>
      </c>
      <c r="F1312" s="7">
        <v>0.89</v>
      </c>
      <c r="G1312" s="4">
        <v>288</v>
      </c>
      <c r="H1312" s="5">
        <v>24</v>
      </c>
      <c r="I1312">
        <v>23</v>
      </c>
      <c r="J1312">
        <v>16.5</v>
      </c>
      <c r="K1312">
        <v>11.5</v>
      </c>
      <c r="L1312">
        <v>2.5256099999999999</v>
      </c>
      <c r="M1312">
        <v>20.96</v>
      </c>
      <c r="N1312" s="4">
        <v>11.25</v>
      </c>
      <c r="O1312">
        <v>8</v>
      </c>
      <c r="P1312">
        <v>3.5</v>
      </c>
      <c r="Q1312">
        <v>0.18229000000000001</v>
      </c>
      <c r="R1312" s="5">
        <v>1.56</v>
      </c>
      <c r="S1312">
        <v>3</v>
      </c>
      <c r="T1312">
        <v>0.5</v>
      </c>
      <c r="U1312">
        <v>7.625</v>
      </c>
      <c r="V1312">
        <v>6.62E-3</v>
      </c>
      <c r="W1312">
        <v>0.06</v>
      </c>
      <c r="X1312" s="2" t="s">
        <v>6176</v>
      </c>
      <c r="Y1312" s="1" t="s">
        <v>6177</v>
      </c>
      <c r="Z1312" s="3" t="s">
        <v>6178</v>
      </c>
      <c r="AA1312">
        <v>30</v>
      </c>
      <c r="AB1312" s="1" t="s">
        <v>6134</v>
      </c>
      <c r="AC1312" t="s">
        <v>38</v>
      </c>
    </row>
    <row r="1313" spans="1:29" x14ac:dyDescent="0.25">
      <c r="A1313" s="1" t="s">
        <v>6179</v>
      </c>
      <c r="B1313" t="s">
        <v>6180</v>
      </c>
      <c r="C1313" t="s">
        <v>706</v>
      </c>
      <c r="D1313" t="str">
        <f>HYPERLINK("http://image.bazic.com/791.jpg","CLICK HERE")</f>
        <v>CLICK HERE</v>
      </c>
      <c r="E1313" s="6">
        <v>1.99</v>
      </c>
      <c r="F1313" s="7">
        <v>0.89</v>
      </c>
      <c r="G1313" s="4">
        <v>288</v>
      </c>
      <c r="H1313" s="5">
        <v>24</v>
      </c>
      <c r="I1313">
        <v>20</v>
      </c>
      <c r="J1313">
        <v>16.5</v>
      </c>
      <c r="K1313">
        <v>12</v>
      </c>
      <c r="L1313">
        <v>2.2916699999999999</v>
      </c>
      <c r="M1313">
        <v>23.6</v>
      </c>
      <c r="N1313" s="4">
        <v>9.5</v>
      </c>
      <c r="O1313">
        <v>8</v>
      </c>
      <c r="P1313">
        <v>3.5</v>
      </c>
      <c r="Q1313">
        <v>0.15393999999999999</v>
      </c>
      <c r="R1313" s="5">
        <v>1.78</v>
      </c>
      <c r="S1313">
        <v>3.0619999999999998</v>
      </c>
      <c r="T1313">
        <v>0.312</v>
      </c>
      <c r="U1313">
        <v>9.125</v>
      </c>
      <c r="V1313">
        <v>5.0499999999999998E-3</v>
      </c>
      <c r="W1313">
        <v>6.2E-2</v>
      </c>
      <c r="X1313" s="2" t="s">
        <v>6181</v>
      </c>
      <c r="Y1313" s="1" t="s">
        <v>6182</v>
      </c>
      <c r="Z1313" s="3" t="s">
        <v>6183</v>
      </c>
      <c r="AA1313">
        <v>28</v>
      </c>
      <c r="AB1313" s="1" t="s">
        <v>6134</v>
      </c>
      <c r="AC1313" t="s">
        <v>38</v>
      </c>
    </row>
    <row r="1314" spans="1:29" x14ac:dyDescent="0.25">
      <c r="A1314" s="1" t="s">
        <v>6184</v>
      </c>
      <c r="B1314" t="s">
        <v>6185</v>
      </c>
      <c r="C1314" t="s">
        <v>706</v>
      </c>
      <c r="D1314" t="str">
        <f>HYPERLINK("http://image.bazic.com/792.jpg","CLICK HERE")</f>
        <v>CLICK HERE</v>
      </c>
      <c r="E1314" s="6">
        <v>1.99</v>
      </c>
      <c r="F1314" s="7">
        <v>0.89</v>
      </c>
      <c r="G1314" s="4">
        <v>288</v>
      </c>
      <c r="H1314" s="5">
        <v>24</v>
      </c>
      <c r="I1314">
        <v>20</v>
      </c>
      <c r="J1314">
        <v>16.5</v>
      </c>
      <c r="K1314">
        <v>11.75</v>
      </c>
      <c r="L1314">
        <v>2.2439300000000002</v>
      </c>
      <c r="M1314">
        <v>23.44</v>
      </c>
      <c r="N1314" s="4">
        <v>9.5</v>
      </c>
      <c r="O1314">
        <v>8</v>
      </c>
      <c r="P1314">
        <v>3.5</v>
      </c>
      <c r="Q1314">
        <v>0.15393999999999999</v>
      </c>
      <c r="R1314" s="5">
        <v>1.78</v>
      </c>
      <c r="S1314">
        <v>3.0619999999999998</v>
      </c>
      <c r="T1314">
        <v>0.312</v>
      </c>
      <c r="U1314">
        <v>9.125</v>
      </c>
      <c r="V1314">
        <v>5.0499999999999998E-3</v>
      </c>
      <c r="W1314">
        <v>0.06</v>
      </c>
      <c r="X1314" s="2" t="s">
        <v>6186</v>
      </c>
      <c r="Y1314" s="1" t="s">
        <v>6187</v>
      </c>
      <c r="Z1314" s="3" t="s">
        <v>6188</v>
      </c>
      <c r="AA1314">
        <v>36</v>
      </c>
      <c r="AB1314" s="1" t="s">
        <v>6134</v>
      </c>
      <c r="AC1314" t="s">
        <v>38</v>
      </c>
    </row>
    <row r="1315" spans="1:29" x14ac:dyDescent="0.25">
      <c r="A1315" s="1" t="s">
        <v>6189</v>
      </c>
      <c r="B1315" t="s">
        <v>6190</v>
      </c>
      <c r="C1315" t="s">
        <v>706</v>
      </c>
      <c r="D1315" t="str">
        <f>HYPERLINK("http://image.bazic.com/793.jpg","CLICK HERE")</f>
        <v>CLICK HERE</v>
      </c>
      <c r="E1315" s="6">
        <v>1.99</v>
      </c>
      <c r="F1315" s="7">
        <v>0.89</v>
      </c>
      <c r="G1315" s="4">
        <v>288</v>
      </c>
      <c r="H1315" s="5">
        <v>24</v>
      </c>
      <c r="I1315">
        <v>20</v>
      </c>
      <c r="J1315">
        <v>16.5</v>
      </c>
      <c r="K1315">
        <v>11.75</v>
      </c>
      <c r="L1315">
        <v>2.2439300000000002</v>
      </c>
      <c r="M1315">
        <v>22.98</v>
      </c>
      <c r="N1315" s="4">
        <v>9.5</v>
      </c>
      <c r="O1315">
        <v>8</v>
      </c>
      <c r="P1315">
        <v>3.5</v>
      </c>
      <c r="Q1315">
        <v>0.15393999999999999</v>
      </c>
      <c r="R1315" s="5">
        <v>1.74</v>
      </c>
      <c r="S1315">
        <v>3.0619999999999998</v>
      </c>
      <c r="T1315">
        <v>0.312</v>
      </c>
      <c r="U1315">
        <v>9.125</v>
      </c>
      <c r="V1315">
        <v>5.0499999999999998E-3</v>
      </c>
      <c r="W1315">
        <v>0.06</v>
      </c>
      <c r="X1315" s="2" t="s">
        <v>6191</v>
      </c>
      <c r="Y1315" s="1" t="s">
        <v>6192</v>
      </c>
      <c r="Z1315" s="3" t="s">
        <v>6193</v>
      </c>
      <c r="AA1315">
        <v>36</v>
      </c>
      <c r="AB1315" s="1" t="s">
        <v>6134</v>
      </c>
      <c r="AC1315" t="s">
        <v>38</v>
      </c>
    </row>
    <row r="1316" spans="1:29" x14ac:dyDescent="0.25">
      <c r="A1316" s="1" t="s">
        <v>6194</v>
      </c>
      <c r="B1316" t="s">
        <v>6195</v>
      </c>
      <c r="C1316" t="s">
        <v>5768</v>
      </c>
      <c r="D1316" t="str">
        <f>HYPERLINK("http://image.bazic.com/796.jpg","CLICK HERE")</f>
        <v>CLICK HERE</v>
      </c>
      <c r="E1316" s="6">
        <v>3.99</v>
      </c>
      <c r="F1316" s="7">
        <v>1.95</v>
      </c>
      <c r="G1316" s="4">
        <v>144</v>
      </c>
      <c r="H1316" s="5">
        <v>12</v>
      </c>
      <c r="I1316">
        <v>15.25</v>
      </c>
      <c r="J1316">
        <v>13.5</v>
      </c>
      <c r="K1316">
        <v>12.5</v>
      </c>
      <c r="L1316">
        <v>1.48926</v>
      </c>
      <c r="M1316">
        <v>28.2</v>
      </c>
      <c r="N1316" s="4">
        <v>7.25</v>
      </c>
      <c r="O1316">
        <v>6.5</v>
      </c>
      <c r="P1316">
        <v>3.75</v>
      </c>
      <c r="Q1316">
        <v>0.10227</v>
      </c>
      <c r="R1316" s="5">
        <v>2.2400000000000002</v>
      </c>
      <c r="S1316">
        <v>6.13</v>
      </c>
      <c r="T1316">
        <v>2.25</v>
      </c>
      <c r="U1316">
        <v>0.81</v>
      </c>
      <c r="V1316">
        <v>6.4700000000000001E-3</v>
      </c>
      <c r="W1316">
        <v>0.17199999999999999</v>
      </c>
      <c r="X1316" s="2" t="s">
        <v>6196</v>
      </c>
      <c r="Y1316" s="1" t="s">
        <v>6197</v>
      </c>
      <c r="Z1316" s="3" t="s">
        <v>6198</v>
      </c>
      <c r="AA1316">
        <v>45</v>
      </c>
      <c r="AC1316" t="s">
        <v>38</v>
      </c>
    </row>
    <row r="1317" spans="1:29" x14ac:dyDescent="0.25">
      <c r="A1317" s="1" t="s">
        <v>6199</v>
      </c>
      <c r="B1317" t="s">
        <v>6200</v>
      </c>
      <c r="C1317" t="s">
        <v>6201</v>
      </c>
      <c r="D1317" t="str">
        <f>HYPERLINK("http://image.bazic.com/8000.jpg","CLICK HERE")</f>
        <v>CLICK HERE</v>
      </c>
      <c r="E1317" s="6">
        <v>35.99</v>
      </c>
      <c r="F1317" s="7">
        <v>24.9</v>
      </c>
      <c r="G1317" s="4">
        <v>20</v>
      </c>
      <c r="I1317">
        <v>25</v>
      </c>
      <c r="J1317">
        <v>11</v>
      </c>
      <c r="K1317">
        <v>18</v>
      </c>
      <c r="L1317">
        <v>2.8645900000000002</v>
      </c>
      <c r="M1317">
        <v>47</v>
      </c>
      <c r="S1317">
        <v>12.5</v>
      </c>
      <c r="T1317">
        <v>11</v>
      </c>
      <c r="U1317">
        <v>1.8</v>
      </c>
      <c r="V1317">
        <v>0.14323</v>
      </c>
      <c r="W1317">
        <v>2.2999999999999998</v>
      </c>
      <c r="X1317" s="2" t="s">
        <v>6202</v>
      </c>
      <c r="Z1317" s="3" t="s">
        <v>6203</v>
      </c>
    </row>
    <row r="1318" spans="1:29" x14ac:dyDescent="0.25">
      <c r="A1318" s="1" t="s">
        <v>6204</v>
      </c>
      <c r="B1318" t="s">
        <v>6205</v>
      </c>
      <c r="C1318" t="s">
        <v>6201</v>
      </c>
      <c r="D1318" t="str">
        <f>HYPERLINK("http://image.bazic.com/","CLICK HERE")</f>
        <v>CLICK HERE</v>
      </c>
      <c r="E1318" s="6">
        <v>27.99</v>
      </c>
      <c r="F1318" s="7">
        <v>17.899999999999999</v>
      </c>
      <c r="G1318" s="4">
        <v>1</v>
      </c>
      <c r="I1318">
        <v>12</v>
      </c>
      <c r="J1318">
        <v>12</v>
      </c>
      <c r="K1318">
        <v>3</v>
      </c>
      <c r="L1318">
        <v>0.25</v>
      </c>
      <c r="M1318">
        <v>4.8150000000000004</v>
      </c>
      <c r="S1318">
        <v>12</v>
      </c>
      <c r="T1318">
        <v>12</v>
      </c>
      <c r="U1318">
        <v>3</v>
      </c>
      <c r="V1318">
        <v>0.25</v>
      </c>
      <c r="W1318">
        <v>4.8150000000000004</v>
      </c>
      <c r="X1318" s="2" t="s">
        <v>6206</v>
      </c>
      <c r="Z1318" s="3" t="s">
        <v>6206</v>
      </c>
    </row>
    <row r="1319" spans="1:29" x14ac:dyDescent="0.25">
      <c r="A1319" s="1" t="s">
        <v>6207</v>
      </c>
      <c r="B1319" t="s">
        <v>6208</v>
      </c>
      <c r="C1319" t="s">
        <v>2106</v>
      </c>
      <c r="D1319" t="str">
        <f>HYPERLINK("http://image.bazic.com/801.jpg","CLICK HERE")</f>
        <v>CLICK HERE</v>
      </c>
      <c r="E1319" s="6">
        <v>2.99</v>
      </c>
      <c r="F1319" s="7">
        <v>1.2</v>
      </c>
      <c r="G1319" s="4">
        <v>144</v>
      </c>
      <c r="H1319" s="5">
        <v>24</v>
      </c>
      <c r="I1319">
        <v>17</v>
      </c>
      <c r="J1319">
        <v>11.25</v>
      </c>
      <c r="K1319">
        <v>11</v>
      </c>
      <c r="L1319">
        <v>1.2174499999999999</v>
      </c>
      <c r="M1319">
        <v>17.420000000000002</v>
      </c>
      <c r="N1319" s="4">
        <v>10.75</v>
      </c>
      <c r="O1319">
        <v>8</v>
      </c>
      <c r="P1319">
        <v>3.25</v>
      </c>
      <c r="Q1319">
        <v>0.16175</v>
      </c>
      <c r="R1319" s="5">
        <v>2.7</v>
      </c>
      <c r="S1319">
        <v>7</v>
      </c>
      <c r="T1319">
        <v>0.27600000000000002</v>
      </c>
      <c r="U1319">
        <v>10</v>
      </c>
      <c r="V1319">
        <v>1.1180000000000001E-2</v>
      </c>
      <c r="W1319">
        <v>0.1</v>
      </c>
      <c r="X1319" s="2" t="s">
        <v>6210</v>
      </c>
      <c r="Y1319" s="1" t="s">
        <v>6211</v>
      </c>
      <c r="Z1319" s="3" t="s">
        <v>6212</v>
      </c>
      <c r="AA1319">
        <v>54</v>
      </c>
      <c r="AB1319" s="1" t="s">
        <v>6209</v>
      </c>
      <c r="AC1319" t="s">
        <v>38</v>
      </c>
    </row>
    <row r="1320" spans="1:29" x14ac:dyDescent="0.25">
      <c r="A1320" s="1" t="s">
        <v>6213</v>
      </c>
      <c r="B1320" t="s">
        <v>6214</v>
      </c>
      <c r="C1320" t="s">
        <v>6201</v>
      </c>
      <c r="D1320" t="str">
        <f>HYPERLINK("http://image.bazic.com/8010.jpg","CLICK HERE")</f>
        <v>CLICK HERE</v>
      </c>
      <c r="E1320" s="6">
        <v>29.99</v>
      </c>
      <c r="F1320" s="7">
        <v>12.9</v>
      </c>
      <c r="G1320" s="4">
        <v>10</v>
      </c>
      <c r="I1320">
        <v>19</v>
      </c>
      <c r="J1320">
        <v>13</v>
      </c>
      <c r="K1320">
        <v>13</v>
      </c>
      <c r="L1320">
        <v>1.85822</v>
      </c>
      <c r="M1320">
        <v>23.5</v>
      </c>
      <c r="S1320">
        <v>11</v>
      </c>
      <c r="T1320">
        <v>8.5</v>
      </c>
      <c r="U1320">
        <v>2.5</v>
      </c>
      <c r="V1320">
        <v>0.13527</v>
      </c>
      <c r="W1320">
        <v>2.0699999999999998</v>
      </c>
      <c r="X1320" s="2" t="s">
        <v>6215</v>
      </c>
      <c r="Z1320" s="3" t="s">
        <v>6216</v>
      </c>
      <c r="AA1320">
        <v>340</v>
      </c>
    </row>
    <row r="1321" spans="1:29" x14ac:dyDescent="0.25">
      <c r="A1321" s="1" t="s">
        <v>6217</v>
      </c>
      <c r="B1321" t="s">
        <v>6218</v>
      </c>
      <c r="C1321" t="s">
        <v>2106</v>
      </c>
      <c r="D1321" t="str">
        <f>HYPERLINK("http://image.bazic.com/803.jpg","CLICK HERE")</f>
        <v>CLICK HERE</v>
      </c>
      <c r="E1321" s="6">
        <v>2.99</v>
      </c>
      <c r="F1321" s="7">
        <v>1.2</v>
      </c>
      <c r="G1321" s="4">
        <v>144</v>
      </c>
      <c r="H1321" s="5">
        <v>24</v>
      </c>
      <c r="I1321">
        <v>22</v>
      </c>
      <c r="J1321">
        <v>12</v>
      </c>
      <c r="K1321">
        <v>8.5</v>
      </c>
      <c r="L1321">
        <v>1.29861</v>
      </c>
      <c r="M1321">
        <v>15.9</v>
      </c>
      <c r="N1321" s="4">
        <v>10.75</v>
      </c>
      <c r="O1321">
        <v>7.75</v>
      </c>
      <c r="P1321">
        <v>3.5</v>
      </c>
      <c r="Q1321">
        <v>0.16875000000000001</v>
      </c>
      <c r="R1321" s="5">
        <v>2.48</v>
      </c>
      <c r="S1321">
        <v>6.85</v>
      </c>
      <c r="T1321">
        <v>0.27600000000000002</v>
      </c>
      <c r="U1321">
        <v>10.157999999999999</v>
      </c>
      <c r="V1321">
        <v>1.111E-2</v>
      </c>
      <c r="W1321">
        <v>0.1</v>
      </c>
      <c r="X1321" s="2" t="s">
        <v>6219</v>
      </c>
      <c r="Y1321" s="1" t="s">
        <v>6220</v>
      </c>
      <c r="Z1321" s="3" t="s">
        <v>6221</v>
      </c>
      <c r="AA1321">
        <v>48</v>
      </c>
      <c r="AB1321" s="1" t="s">
        <v>6209</v>
      </c>
      <c r="AC1321" t="s">
        <v>38</v>
      </c>
    </row>
    <row r="1322" spans="1:29" x14ac:dyDescent="0.25">
      <c r="A1322" s="1" t="s">
        <v>6222</v>
      </c>
      <c r="B1322" t="s">
        <v>6223</v>
      </c>
      <c r="C1322" t="s">
        <v>617</v>
      </c>
      <c r="D1322" t="str">
        <f>HYPERLINK("http://image.bazic.com/80343.jpg","CLICK HERE")</f>
        <v>CLICK HERE</v>
      </c>
      <c r="E1322" s="6">
        <v>3.99</v>
      </c>
      <c r="F1322" s="7">
        <v>0.89</v>
      </c>
      <c r="G1322" s="4">
        <v>48</v>
      </c>
      <c r="I1322">
        <v>11.5</v>
      </c>
      <c r="J1322">
        <v>5</v>
      </c>
      <c r="K1322">
        <v>8</v>
      </c>
      <c r="L1322">
        <v>0.26619999999999999</v>
      </c>
      <c r="M1322">
        <v>9.36</v>
      </c>
      <c r="S1322">
        <v>7.5</v>
      </c>
      <c r="T1322">
        <v>5.25</v>
      </c>
      <c r="U1322">
        <v>0.125</v>
      </c>
      <c r="V1322">
        <v>2.8500000000000001E-3</v>
      </c>
      <c r="W1322">
        <v>0.18</v>
      </c>
      <c r="X1322" s="2" t="s">
        <v>6224</v>
      </c>
      <c r="Z1322" s="3" t="s">
        <v>6225</v>
      </c>
      <c r="AA1322">
        <v>120</v>
      </c>
      <c r="AC1322" t="s">
        <v>847</v>
      </c>
    </row>
    <row r="1323" spans="1:29" x14ac:dyDescent="0.25">
      <c r="A1323" s="1" t="s">
        <v>6226</v>
      </c>
      <c r="B1323" t="s">
        <v>6227</v>
      </c>
      <c r="C1323" t="s">
        <v>2106</v>
      </c>
      <c r="D1323" t="str">
        <f>HYPERLINK("http://image.bazic.com/804.jpg","CLICK HERE")</f>
        <v>CLICK HERE</v>
      </c>
      <c r="E1323" s="6">
        <v>2.99</v>
      </c>
      <c r="F1323" s="7">
        <v>1.2</v>
      </c>
      <c r="G1323" s="4">
        <v>144</v>
      </c>
      <c r="H1323" s="5">
        <v>24</v>
      </c>
      <c r="I1323">
        <v>21.75</v>
      </c>
      <c r="J1323">
        <v>11.75</v>
      </c>
      <c r="K1323">
        <v>8.75</v>
      </c>
      <c r="L1323">
        <v>1.2940799999999999</v>
      </c>
      <c r="M1323">
        <v>15.8</v>
      </c>
      <c r="N1323" s="4">
        <v>10.75</v>
      </c>
      <c r="O1323">
        <v>8</v>
      </c>
      <c r="P1323">
        <v>3.5</v>
      </c>
      <c r="Q1323">
        <v>0.17419000000000001</v>
      </c>
      <c r="R1323" s="5">
        <v>2.46</v>
      </c>
      <c r="S1323">
        <v>6.85</v>
      </c>
      <c r="T1323">
        <v>0.27600000000000002</v>
      </c>
      <c r="U1323">
        <v>10.157999999999999</v>
      </c>
      <c r="V1323">
        <v>1.111E-2</v>
      </c>
      <c r="W1323">
        <v>0.1</v>
      </c>
      <c r="X1323" s="2" t="s">
        <v>6228</v>
      </c>
      <c r="Y1323" s="1" t="s">
        <v>6229</v>
      </c>
      <c r="Z1323" s="3" t="s">
        <v>6230</v>
      </c>
      <c r="AA1323">
        <v>48</v>
      </c>
      <c r="AB1323" s="1" t="s">
        <v>6209</v>
      </c>
      <c r="AC1323" t="s">
        <v>38</v>
      </c>
    </row>
    <row r="1324" spans="1:29" x14ac:dyDescent="0.25">
      <c r="A1324" s="1" t="s">
        <v>6231</v>
      </c>
      <c r="B1324" t="s">
        <v>6232</v>
      </c>
      <c r="C1324" t="s">
        <v>617</v>
      </c>
      <c r="D1324" t="str">
        <f>HYPERLINK("http://image.bazic.com/80411.jpg","CLICK HERE")</f>
        <v>CLICK HERE</v>
      </c>
      <c r="E1324" s="6">
        <v>3.99</v>
      </c>
      <c r="F1324" s="7">
        <v>0.89</v>
      </c>
      <c r="G1324" s="4">
        <v>48</v>
      </c>
      <c r="I1324">
        <v>14.75</v>
      </c>
      <c r="J1324">
        <v>11</v>
      </c>
      <c r="K1324">
        <v>5</v>
      </c>
      <c r="L1324">
        <v>0.46947</v>
      </c>
      <c r="M1324">
        <v>12.28</v>
      </c>
      <c r="S1324">
        <v>8</v>
      </c>
      <c r="T1324">
        <v>6.5</v>
      </c>
      <c r="U1324">
        <v>0.5</v>
      </c>
      <c r="V1324">
        <v>1.5049999999999999E-2</v>
      </c>
      <c r="W1324">
        <v>0.24</v>
      </c>
      <c r="X1324" s="2" t="s">
        <v>6233</v>
      </c>
      <c r="Z1324" s="3" t="s">
        <v>6234</v>
      </c>
      <c r="AA1324">
        <v>117</v>
      </c>
      <c r="AC1324" t="s">
        <v>847</v>
      </c>
    </row>
    <row r="1325" spans="1:29" x14ac:dyDescent="0.25">
      <c r="A1325" s="1" t="s">
        <v>6235</v>
      </c>
      <c r="B1325" t="s">
        <v>6236</v>
      </c>
      <c r="C1325" t="s">
        <v>29</v>
      </c>
      <c r="D1325" t="str">
        <f>HYPERLINK("http://image.bazic.com/80459.jpg","CLICK HERE")</f>
        <v>CLICK HERE</v>
      </c>
      <c r="E1325" s="6">
        <v>3.99</v>
      </c>
      <c r="F1325" s="7">
        <v>0.89</v>
      </c>
      <c r="G1325" s="4">
        <v>48</v>
      </c>
      <c r="I1325">
        <v>15.75</v>
      </c>
      <c r="J1325">
        <v>11</v>
      </c>
      <c r="K1325">
        <v>5.75</v>
      </c>
      <c r="L1325">
        <v>0.57650000000000001</v>
      </c>
      <c r="M1325">
        <v>14.14</v>
      </c>
      <c r="S1325">
        <v>10.75</v>
      </c>
      <c r="T1325">
        <v>7.75</v>
      </c>
      <c r="U1325">
        <v>0.125</v>
      </c>
      <c r="V1325">
        <v>6.0299999999999998E-3</v>
      </c>
      <c r="W1325">
        <v>0.28000000000000003</v>
      </c>
      <c r="X1325" s="2" t="s">
        <v>6237</v>
      </c>
      <c r="Z1325" s="3" t="s">
        <v>6238</v>
      </c>
      <c r="AA1325">
        <v>100</v>
      </c>
      <c r="AC1325" t="s">
        <v>31</v>
      </c>
    </row>
    <row r="1326" spans="1:29" x14ac:dyDescent="0.25">
      <c r="A1326" s="1" t="s">
        <v>6239</v>
      </c>
      <c r="B1326" t="s">
        <v>6240</v>
      </c>
      <c r="C1326" t="s">
        <v>2106</v>
      </c>
      <c r="D1326" t="str">
        <f>HYPERLINK("http://image.bazic.com/805.jpg","CLICK HERE")</f>
        <v>CLICK HERE</v>
      </c>
      <c r="E1326" s="6">
        <v>2.99</v>
      </c>
      <c r="F1326" s="7">
        <v>1.2</v>
      </c>
      <c r="G1326" s="4">
        <v>144</v>
      </c>
      <c r="H1326" s="5">
        <v>24</v>
      </c>
      <c r="I1326">
        <v>25.25</v>
      </c>
      <c r="J1326">
        <v>13</v>
      </c>
      <c r="K1326">
        <v>8</v>
      </c>
      <c r="L1326">
        <v>1.5196799999999999</v>
      </c>
      <c r="M1326">
        <v>14.96</v>
      </c>
      <c r="N1326" s="4">
        <v>12</v>
      </c>
      <c r="O1326">
        <v>7.25</v>
      </c>
      <c r="P1326">
        <v>4</v>
      </c>
      <c r="Q1326">
        <v>0.20139000000000001</v>
      </c>
      <c r="R1326" s="5">
        <v>2.2799999999999998</v>
      </c>
      <c r="S1326">
        <v>6.5</v>
      </c>
      <c r="T1326">
        <v>0.25</v>
      </c>
      <c r="U1326">
        <v>11.5</v>
      </c>
      <c r="V1326">
        <v>1.082E-2</v>
      </c>
      <c r="W1326">
        <v>0.1</v>
      </c>
      <c r="X1326" s="2" t="s">
        <v>6241</v>
      </c>
      <c r="Y1326" s="1" t="s">
        <v>6242</v>
      </c>
      <c r="Z1326" s="3" t="s">
        <v>6243</v>
      </c>
      <c r="AA1326">
        <v>36</v>
      </c>
      <c r="AB1326" s="1" t="s">
        <v>6209</v>
      </c>
      <c r="AC1326" t="s">
        <v>38</v>
      </c>
    </row>
    <row r="1327" spans="1:29" x14ac:dyDescent="0.25">
      <c r="A1327" s="1" t="s">
        <v>6244</v>
      </c>
      <c r="B1327" t="s">
        <v>6245</v>
      </c>
      <c r="C1327" t="s">
        <v>2106</v>
      </c>
      <c r="D1327" t="str">
        <f>HYPERLINK("http://image.bazic.com/806.jpg","CLICK HERE")</f>
        <v>CLICK HERE</v>
      </c>
      <c r="E1327" s="6">
        <v>2.99</v>
      </c>
      <c r="F1327" s="7">
        <v>1.05</v>
      </c>
      <c r="G1327" s="4">
        <v>144</v>
      </c>
      <c r="H1327" s="5">
        <v>24</v>
      </c>
      <c r="I1327">
        <v>20.25</v>
      </c>
      <c r="J1327">
        <v>12.5</v>
      </c>
      <c r="K1327">
        <v>9.5</v>
      </c>
      <c r="L1327">
        <v>1.3915999999999999</v>
      </c>
      <c r="M1327">
        <v>17.84</v>
      </c>
      <c r="N1327" s="4">
        <v>12</v>
      </c>
      <c r="O1327">
        <v>6.5</v>
      </c>
      <c r="P1327">
        <v>4.5</v>
      </c>
      <c r="Q1327">
        <v>0.20313000000000001</v>
      </c>
      <c r="R1327" s="5">
        <v>2.74</v>
      </c>
      <c r="S1327">
        <v>10</v>
      </c>
      <c r="T1327">
        <v>0.125</v>
      </c>
      <c r="U1327">
        <v>5.5</v>
      </c>
      <c r="V1327">
        <v>3.98E-3</v>
      </c>
      <c r="W1327">
        <v>0.1</v>
      </c>
      <c r="X1327" s="2" t="s">
        <v>6246</v>
      </c>
      <c r="Y1327" s="1" t="s">
        <v>6247</v>
      </c>
      <c r="Z1327" s="3" t="s">
        <v>6248</v>
      </c>
      <c r="AA1327">
        <v>50</v>
      </c>
      <c r="AB1327" s="1" t="s">
        <v>1391</v>
      </c>
      <c r="AC1327" t="s">
        <v>38</v>
      </c>
    </row>
    <row r="1328" spans="1:29" x14ac:dyDescent="0.25">
      <c r="A1328" s="1" t="s">
        <v>6249</v>
      </c>
      <c r="B1328" t="s">
        <v>6250</v>
      </c>
      <c r="C1328" t="s">
        <v>2106</v>
      </c>
      <c r="D1328" t="str">
        <f>HYPERLINK("http://image.bazic.com/807.jpg","CLICK HERE")</f>
        <v>CLICK HERE</v>
      </c>
      <c r="E1328" s="6">
        <v>2.99</v>
      </c>
      <c r="F1328" s="7">
        <v>1.2</v>
      </c>
      <c r="G1328" s="4">
        <v>144</v>
      </c>
      <c r="H1328" s="5">
        <v>24</v>
      </c>
      <c r="I1328">
        <v>16.75</v>
      </c>
      <c r="J1328">
        <v>11.25</v>
      </c>
      <c r="K1328">
        <v>11</v>
      </c>
      <c r="L1328">
        <v>1.1995400000000001</v>
      </c>
      <c r="M1328">
        <v>17.8</v>
      </c>
      <c r="N1328" s="4">
        <v>10.75</v>
      </c>
      <c r="O1328">
        <v>8</v>
      </c>
      <c r="P1328">
        <v>3.25</v>
      </c>
      <c r="Q1328">
        <v>0.16175</v>
      </c>
      <c r="R1328" s="5">
        <v>2.78</v>
      </c>
      <c r="S1328">
        <v>6.85</v>
      </c>
      <c r="T1328">
        <v>0.27600000000000002</v>
      </c>
      <c r="U1328">
        <v>10.157999999999999</v>
      </c>
      <c r="V1328">
        <v>1.111E-2</v>
      </c>
      <c r="W1328">
        <v>0.1</v>
      </c>
      <c r="X1328" s="2" t="s">
        <v>6251</v>
      </c>
      <c r="Y1328" s="1" t="s">
        <v>6252</v>
      </c>
      <c r="Z1328" s="3" t="s">
        <v>6253</v>
      </c>
      <c r="AA1328">
        <v>54</v>
      </c>
      <c r="AB1328" s="1" t="s">
        <v>6209</v>
      </c>
      <c r="AC1328" t="s">
        <v>38</v>
      </c>
    </row>
    <row r="1329" spans="1:29" x14ac:dyDescent="0.25">
      <c r="A1329" s="1" t="s">
        <v>6254</v>
      </c>
      <c r="B1329" t="s">
        <v>6255</v>
      </c>
      <c r="C1329" t="s">
        <v>2106</v>
      </c>
      <c r="D1329" t="str">
        <f>HYPERLINK("http://image.bazic.com/808.jpg","CLICK HERE")</f>
        <v>CLICK HERE</v>
      </c>
      <c r="E1329" s="6">
        <v>2.99</v>
      </c>
      <c r="F1329" s="7">
        <v>1.2</v>
      </c>
      <c r="G1329" s="4">
        <v>144</v>
      </c>
      <c r="H1329" s="5">
        <v>24</v>
      </c>
      <c r="I1329">
        <v>22</v>
      </c>
      <c r="J1329">
        <v>11.75</v>
      </c>
      <c r="K1329">
        <v>8.5</v>
      </c>
      <c r="L1329">
        <v>1.27156</v>
      </c>
      <c r="M1329">
        <v>16.2</v>
      </c>
      <c r="N1329" s="4">
        <v>10.75</v>
      </c>
      <c r="O1329">
        <v>8</v>
      </c>
      <c r="P1329">
        <v>3.5</v>
      </c>
      <c r="Q1329">
        <v>0.17419000000000001</v>
      </c>
      <c r="R1329" s="5">
        <v>2.54</v>
      </c>
      <c r="S1329">
        <v>6.85</v>
      </c>
      <c r="T1329">
        <v>0.27600000000000002</v>
      </c>
      <c r="U1329">
        <v>10.157999999999999</v>
      </c>
      <c r="V1329">
        <v>1.111E-2</v>
      </c>
      <c r="W1329">
        <v>0.1</v>
      </c>
      <c r="X1329" s="2" t="s">
        <v>6256</v>
      </c>
      <c r="Y1329" s="1" t="s">
        <v>6257</v>
      </c>
      <c r="Z1329" s="3" t="s">
        <v>6258</v>
      </c>
      <c r="AA1329">
        <v>48</v>
      </c>
      <c r="AB1329" s="1" t="s">
        <v>6209</v>
      </c>
      <c r="AC1329" t="s">
        <v>38</v>
      </c>
    </row>
    <row r="1330" spans="1:29" x14ac:dyDescent="0.25">
      <c r="A1330" s="1" t="s">
        <v>6259</v>
      </c>
      <c r="B1330" t="s">
        <v>6260</v>
      </c>
      <c r="C1330" t="s">
        <v>2106</v>
      </c>
      <c r="D1330" t="str">
        <f>HYPERLINK("http://image.bazic.com/809.jpg","CLICK HERE")</f>
        <v>CLICK HERE</v>
      </c>
      <c r="E1330" s="6">
        <v>2.99</v>
      </c>
      <c r="F1330" s="7">
        <v>1.2</v>
      </c>
      <c r="G1330" s="4">
        <v>144</v>
      </c>
      <c r="H1330" s="5">
        <v>24</v>
      </c>
      <c r="I1330">
        <v>22</v>
      </c>
      <c r="J1330">
        <v>12</v>
      </c>
      <c r="K1330">
        <v>8.5</v>
      </c>
      <c r="L1330">
        <v>1.29861</v>
      </c>
      <c r="M1330">
        <v>15.86</v>
      </c>
      <c r="N1330" s="4">
        <v>10.5</v>
      </c>
      <c r="O1330">
        <v>8</v>
      </c>
      <c r="P1330">
        <v>3.75</v>
      </c>
      <c r="Q1330">
        <v>0.18229000000000001</v>
      </c>
      <c r="R1330" s="5">
        <v>2.46</v>
      </c>
      <c r="S1330">
        <v>6.85</v>
      </c>
      <c r="T1330">
        <v>0.27600000000000002</v>
      </c>
      <c r="U1330">
        <v>10.157999999999999</v>
      </c>
      <c r="V1330">
        <v>1.111E-2</v>
      </c>
      <c r="W1330">
        <v>0.08</v>
      </c>
      <c r="X1330" s="2" t="s">
        <v>6261</v>
      </c>
      <c r="Y1330" s="1" t="s">
        <v>6262</v>
      </c>
      <c r="Z1330" s="3" t="s">
        <v>6263</v>
      </c>
      <c r="AA1330">
        <v>48</v>
      </c>
      <c r="AB1330" s="1" t="s">
        <v>6209</v>
      </c>
      <c r="AC1330" t="s">
        <v>38</v>
      </c>
    </row>
    <row r="1331" spans="1:29" x14ac:dyDescent="0.25">
      <c r="A1331" s="1" t="s">
        <v>6264</v>
      </c>
      <c r="B1331" t="s">
        <v>6265</v>
      </c>
      <c r="C1331" t="s">
        <v>2106</v>
      </c>
      <c r="D1331" t="str">
        <f>HYPERLINK("http://image.bazic.com/810.jpg","CLICK HERE")</f>
        <v>CLICK HERE</v>
      </c>
      <c r="E1331" s="6">
        <v>2.99</v>
      </c>
      <c r="F1331" s="7">
        <v>1.2</v>
      </c>
      <c r="G1331" s="4">
        <v>144</v>
      </c>
      <c r="H1331" s="5">
        <v>24</v>
      </c>
      <c r="I1331">
        <v>21.75</v>
      </c>
      <c r="J1331">
        <v>12</v>
      </c>
      <c r="K1331">
        <v>8.5</v>
      </c>
      <c r="L1331">
        <v>1.2838499999999999</v>
      </c>
      <c r="M1331">
        <v>15.96</v>
      </c>
      <c r="N1331" s="4">
        <v>10.5</v>
      </c>
      <c r="O1331">
        <v>8</v>
      </c>
      <c r="P1331">
        <v>3.75</v>
      </c>
      <c r="Q1331">
        <v>0.18229000000000001</v>
      </c>
      <c r="R1331" s="5">
        <v>2.46</v>
      </c>
      <c r="S1331">
        <v>6.85</v>
      </c>
      <c r="T1331">
        <v>0.27600000000000002</v>
      </c>
      <c r="U1331">
        <v>10.157999999999999</v>
      </c>
      <c r="V1331">
        <v>1.111E-2</v>
      </c>
      <c r="W1331">
        <v>0.08</v>
      </c>
      <c r="X1331" s="2" t="s">
        <v>6266</v>
      </c>
      <c r="Y1331" s="1" t="s">
        <v>6267</v>
      </c>
      <c r="Z1331" s="3" t="s">
        <v>6268</v>
      </c>
      <c r="AA1331">
        <v>48</v>
      </c>
      <c r="AB1331" s="1" t="s">
        <v>6209</v>
      </c>
      <c r="AC1331" t="s">
        <v>38</v>
      </c>
    </row>
    <row r="1332" spans="1:29" x14ac:dyDescent="0.25">
      <c r="A1332" s="1" t="s">
        <v>6269</v>
      </c>
      <c r="B1332" t="s">
        <v>6270</v>
      </c>
      <c r="C1332" t="s">
        <v>2106</v>
      </c>
      <c r="D1332" t="str">
        <f>HYPERLINK("http://image.bazic.com/811.jpg","CLICK HERE")</f>
        <v>CLICK HERE</v>
      </c>
      <c r="E1332" s="6">
        <v>2.99</v>
      </c>
      <c r="F1332" s="7">
        <v>1.2</v>
      </c>
      <c r="G1332" s="4">
        <v>144</v>
      </c>
      <c r="H1332" s="5">
        <v>24</v>
      </c>
      <c r="I1332">
        <v>22.1</v>
      </c>
      <c r="J1332">
        <v>12</v>
      </c>
      <c r="K1332">
        <v>8.5</v>
      </c>
      <c r="L1332">
        <v>1.3045100000000001</v>
      </c>
      <c r="M1332">
        <v>16.18</v>
      </c>
      <c r="N1332" s="4">
        <v>10.9</v>
      </c>
      <c r="O1332">
        <v>7.9</v>
      </c>
      <c r="P1332">
        <v>3.6</v>
      </c>
      <c r="Q1332">
        <v>0.1794</v>
      </c>
      <c r="R1332" s="5">
        <v>2.52</v>
      </c>
      <c r="S1332">
        <v>6.85</v>
      </c>
      <c r="T1332">
        <v>0.27600000000000002</v>
      </c>
      <c r="U1332">
        <v>10.157999999999999</v>
      </c>
      <c r="V1332">
        <v>1.111E-2</v>
      </c>
      <c r="W1332">
        <v>0.08</v>
      </c>
      <c r="X1332" s="2" t="s">
        <v>6271</v>
      </c>
      <c r="Y1332" s="1" t="s">
        <v>6272</v>
      </c>
      <c r="Z1332" s="3" t="s">
        <v>6273</v>
      </c>
      <c r="AA1332">
        <v>54</v>
      </c>
      <c r="AB1332" s="1" t="s">
        <v>6209</v>
      </c>
      <c r="AC1332" t="s">
        <v>38</v>
      </c>
    </row>
    <row r="1333" spans="1:29" x14ac:dyDescent="0.25">
      <c r="A1333" s="1" t="s">
        <v>6274</v>
      </c>
      <c r="B1333" t="s">
        <v>6275</v>
      </c>
      <c r="C1333" t="s">
        <v>2106</v>
      </c>
      <c r="D1333" t="str">
        <f>HYPERLINK("http://image.bazic.com/812.jpg","CLICK HERE")</f>
        <v>CLICK HERE</v>
      </c>
      <c r="E1333" s="6">
        <v>1.99</v>
      </c>
      <c r="F1333" s="7">
        <v>0.75</v>
      </c>
      <c r="G1333" s="4">
        <v>36</v>
      </c>
      <c r="I1333">
        <v>20.5</v>
      </c>
      <c r="J1333">
        <v>8.5</v>
      </c>
      <c r="K1333">
        <v>8.25</v>
      </c>
      <c r="L1333">
        <v>0.83191999999999999</v>
      </c>
      <c r="M1333">
        <v>3.96</v>
      </c>
      <c r="S1333">
        <v>3.15</v>
      </c>
      <c r="T1333">
        <v>1.181</v>
      </c>
      <c r="U1333">
        <v>7.7560000000000002</v>
      </c>
      <c r="V1333">
        <v>1.67E-2</v>
      </c>
      <c r="W1333">
        <v>0.08</v>
      </c>
      <c r="X1333" s="2" t="s">
        <v>6276</v>
      </c>
      <c r="Z1333" s="3" t="s">
        <v>6277</v>
      </c>
      <c r="AA1333">
        <v>72</v>
      </c>
      <c r="AB1333" s="1" t="s">
        <v>2962</v>
      </c>
      <c r="AC1333" t="s">
        <v>38</v>
      </c>
    </row>
    <row r="1334" spans="1:29" x14ac:dyDescent="0.25">
      <c r="A1334" s="1" t="s">
        <v>6278</v>
      </c>
      <c r="B1334" t="s">
        <v>6279</v>
      </c>
      <c r="C1334" t="s">
        <v>2106</v>
      </c>
      <c r="D1334" t="str">
        <f>HYPERLINK("http://image.bazic.com/814.jpg","CLICK HERE")</f>
        <v>CLICK HERE</v>
      </c>
      <c r="E1334" s="6">
        <v>1.99</v>
      </c>
      <c r="F1334" s="7">
        <v>0.75</v>
      </c>
      <c r="G1334" s="4">
        <v>144</v>
      </c>
      <c r="H1334" s="5">
        <v>24</v>
      </c>
      <c r="I1334">
        <v>16</v>
      </c>
      <c r="J1334">
        <v>8.5</v>
      </c>
      <c r="K1334">
        <v>11.5</v>
      </c>
      <c r="L1334">
        <v>0.90508999999999995</v>
      </c>
      <c r="M1334">
        <v>11.1</v>
      </c>
      <c r="N1334" s="4">
        <v>7.75</v>
      </c>
      <c r="O1334">
        <v>2.88</v>
      </c>
      <c r="P1334">
        <v>10.5</v>
      </c>
      <c r="Q1334">
        <v>0.13563</v>
      </c>
      <c r="R1334" s="5">
        <v>1.8</v>
      </c>
      <c r="S1334">
        <v>10</v>
      </c>
      <c r="T1334">
        <v>7</v>
      </c>
      <c r="U1334">
        <v>0.1</v>
      </c>
      <c r="V1334">
        <v>4.0499999999999998E-3</v>
      </c>
      <c r="W1334">
        <v>0.06</v>
      </c>
      <c r="X1334" s="2" t="s">
        <v>6280</v>
      </c>
      <c r="Y1334" s="1" t="s">
        <v>6281</v>
      </c>
      <c r="Z1334" s="3" t="s">
        <v>6282</v>
      </c>
      <c r="AA1334">
        <v>84</v>
      </c>
      <c r="AB1334" s="1" t="s">
        <v>1391</v>
      </c>
      <c r="AC1334" t="s">
        <v>38</v>
      </c>
    </row>
    <row r="1335" spans="1:29" x14ac:dyDescent="0.25">
      <c r="A1335" s="1" t="s">
        <v>6283</v>
      </c>
      <c r="B1335" t="s">
        <v>6284</v>
      </c>
      <c r="C1335" t="s">
        <v>2106</v>
      </c>
      <c r="D1335" t="str">
        <f>HYPERLINK("http://image.bazic.com/816.jpg","CLICK HERE")</f>
        <v>CLICK HERE</v>
      </c>
      <c r="E1335" s="6">
        <v>1.99</v>
      </c>
      <c r="F1335" s="7">
        <v>0.75</v>
      </c>
      <c r="G1335" s="4">
        <v>36</v>
      </c>
      <c r="I1335">
        <v>20.5</v>
      </c>
      <c r="J1335">
        <v>8.5</v>
      </c>
      <c r="K1335">
        <v>8.25</v>
      </c>
      <c r="L1335">
        <v>0.83191999999999999</v>
      </c>
      <c r="M1335">
        <v>3.6</v>
      </c>
      <c r="S1335">
        <v>3.125</v>
      </c>
      <c r="T1335">
        <v>1.0625</v>
      </c>
      <c r="U1335">
        <v>7.875</v>
      </c>
      <c r="V1335">
        <v>1.5129999999999999E-2</v>
      </c>
      <c r="W1335">
        <v>0.08</v>
      </c>
      <c r="X1335" s="2" t="s">
        <v>6285</v>
      </c>
      <c r="Z1335" s="3" t="s">
        <v>6286</v>
      </c>
      <c r="AA1335">
        <v>81</v>
      </c>
      <c r="AB1335" s="1" t="s">
        <v>2962</v>
      </c>
      <c r="AC1335" t="s">
        <v>38</v>
      </c>
    </row>
    <row r="1336" spans="1:29" x14ac:dyDescent="0.25">
      <c r="A1336" s="1" t="s">
        <v>6287</v>
      </c>
      <c r="B1336" t="s">
        <v>6288</v>
      </c>
      <c r="C1336" t="s">
        <v>5040</v>
      </c>
      <c r="D1336" t="str">
        <f>HYPERLINK("http://image.bazic.com/8200.jpg","CLICK HERE")</f>
        <v>CLICK HERE</v>
      </c>
      <c r="E1336" s="6">
        <v>2.99</v>
      </c>
      <c r="F1336" s="7">
        <v>1.1499999999999999</v>
      </c>
      <c r="G1336" s="4">
        <v>24</v>
      </c>
      <c r="I1336">
        <v>13.75</v>
      </c>
      <c r="J1336">
        <v>8.5</v>
      </c>
      <c r="K1336">
        <v>8</v>
      </c>
      <c r="L1336">
        <v>0.54108999999999996</v>
      </c>
      <c r="M1336">
        <v>12.42</v>
      </c>
      <c r="S1336">
        <v>6.6929999999999996</v>
      </c>
      <c r="T1336">
        <v>1.3</v>
      </c>
      <c r="U1336">
        <v>3.7210000000000001</v>
      </c>
      <c r="V1336">
        <v>1.874E-2</v>
      </c>
      <c r="W1336">
        <v>0.44</v>
      </c>
      <c r="X1336" s="2" t="s">
        <v>6290</v>
      </c>
      <c r="Z1336" s="3" t="s">
        <v>6291</v>
      </c>
      <c r="AA1336">
        <v>112</v>
      </c>
      <c r="AB1336" s="1" t="s">
        <v>6289</v>
      </c>
      <c r="AC1336" t="s">
        <v>4493</v>
      </c>
    </row>
    <row r="1337" spans="1:29" x14ac:dyDescent="0.25">
      <c r="A1337" s="1" t="s">
        <v>6292</v>
      </c>
      <c r="B1337" t="s">
        <v>6293</v>
      </c>
      <c r="C1337" t="s">
        <v>5040</v>
      </c>
      <c r="D1337" t="str">
        <f>HYPERLINK("http://image.bazic.com/8201.jpg","CLICK HERE")</f>
        <v>CLICK HERE</v>
      </c>
      <c r="E1337" s="6">
        <v>2.99</v>
      </c>
      <c r="F1337" s="7">
        <v>1.1499999999999999</v>
      </c>
      <c r="G1337" s="4">
        <v>24</v>
      </c>
      <c r="I1337">
        <v>20.5</v>
      </c>
      <c r="J1337">
        <v>10.25</v>
      </c>
      <c r="K1337">
        <v>4.25</v>
      </c>
      <c r="L1337">
        <v>0.51680000000000004</v>
      </c>
      <c r="M1337">
        <v>9.74</v>
      </c>
      <c r="S1337">
        <v>6.6929999999999996</v>
      </c>
      <c r="T1337">
        <v>1.181</v>
      </c>
      <c r="U1337">
        <v>3.7210000000000001</v>
      </c>
      <c r="V1337">
        <v>1.702E-2</v>
      </c>
      <c r="W1337">
        <v>0.36</v>
      </c>
      <c r="X1337" s="2" t="s">
        <v>6294</v>
      </c>
      <c r="Z1337" s="3" t="s">
        <v>6295</v>
      </c>
      <c r="AA1337">
        <v>112</v>
      </c>
      <c r="AB1337" s="1" t="s">
        <v>6289</v>
      </c>
      <c r="AC1337" t="s">
        <v>4493</v>
      </c>
    </row>
    <row r="1338" spans="1:29" x14ac:dyDescent="0.25">
      <c r="A1338" s="1" t="s">
        <v>6296</v>
      </c>
      <c r="B1338" t="s">
        <v>6297</v>
      </c>
      <c r="C1338" t="s">
        <v>5040</v>
      </c>
      <c r="D1338" t="str">
        <f>HYPERLINK("http://image.bazic.com/8202.jpg","CLICK HERE")</f>
        <v>CLICK HERE</v>
      </c>
      <c r="E1338" s="6">
        <v>2.99</v>
      </c>
      <c r="F1338" s="7">
        <v>1.1499999999999999</v>
      </c>
      <c r="G1338" s="4">
        <v>24</v>
      </c>
      <c r="I1338">
        <v>14</v>
      </c>
      <c r="J1338">
        <v>10</v>
      </c>
      <c r="K1338">
        <v>8.75</v>
      </c>
      <c r="L1338">
        <v>0.70891000000000004</v>
      </c>
      <c r="M1338">
        <v>12.18</v>
      </c>
      <c r="S1338">
        <v>9.6460000000000008</v>
      </c>
      <c r="T1338">
        <v>1.181</v>
      </c>
      <c r="U1338">
        <v>4.2130000000000001</v>
      </c>
      <c r="V1338">
        <v>2.7779999999999999E-2</v>
      </c>
      <c r="W1338">
        <v>0.48</v>
      </c>
      <c r="X1338" s="2" t="s">
        <v>6298</v>
      </c>
      <c r="Z1338" s="3" t="s">
        <v>6299</v>
      </c>
      <c r="AA1338">
        <v>96</v>
      </c>
      <c r="AB1338" s="1" t="s">
        <v>6289</v>
      </c>
      <c r="AC1338" t="s">
        <v>4493</v>
      </c>
    </row>
    <row r="1339" spans="1:29" x14ac:dyDescent="0.25">
      <c r="A1339" s="1" t="s">
        <v>6300</v>
      </c>
      <c r="B1339" t="s">
        <v>6301</v>
      </c>
      <c r="C1339" t="s">
        <v>5040</v>
      </c>
      <c r="D1339" t="str">
        <f>HYPERLINK("http://image.bazic.com/8203.jpg","CLICK HERE")</f>
        <v>CLICK HERE</v>
      </c>
      <c r="E1339" s="6">
        <v>2.99</v>
      </c>
      <c r="F1339" s="7">
        <v>1.1499999999999999</v>
      </c>
      <c r="G1339" s="4">
        <v>24</v>
      </c>
      <c r="I1339">
        <v>20</v>
      </c>
      <c r="J1339">
        <v>12.5</v>
      </c>
      <c r="K1339">
        <v>5</v>
      </c>
      <c r="L1339">
        <v>0.72338000000000002</v>
      </c>
      <c r="M1339">
        <v>9.56</v>
      </c>
      <c r="S1339">
        <v>9.6460000000000008</v>
      </c>
      <c r="T1339">
        <v>0.98399999999999999</v>
      </c>
      <c r="U1339">
        <v>4.2130000000000001</v>
      </c>
      <c r="V1339">
        <v>2.3140000000000001E-2</v>
      </c>
      <c r="W1339">
        <v>0.34</v>
      </c>
      <c r="X1339" s="2" t="s">
        <v>6302</v>
      </c>
      <c r="Z1339" s="3" t="s">
        <v>6303</v>
      </c>
      <c r="AA1339">
        <v>98</v>
      </c>
      <c r="AB1339" s="1" t="s">
        <v>6289</v>
      </c>
      <c r="AC1339" t="s">
        <v>4493</v>
      </c>
    </row>
    <row r="1340" spans="1:29" x14ac:dyDescent="0.25">
      <c r="A1340" s="1" t="s">
        <v>6304</v>
      </c>
      <c r="B1340" t="s">
        <v>6305</v>
      </c>
      <c r="C1340" t="s">
        <v>5040</v>
      </c>
      <c r="D1340" t="str">
        <f>HYPERLINK("http://image.bazic.com/8204.jpg","CLICK HERE")</f>
        <v>CLICK HERE</v>
      </c>
      <c r="E1340" s="6">
        <v>3.99</v>
      </c>
      <c r="F1340" s="7">
        <v>1.5</v>
      </c>
      <c r="G1340" s="4">
        <v>24</v>
      </c>
      <c r="I1340">
        <v>13.75</v>
      </c>
      <c r="J1340">
        <v>12.5</v>
      </c>
      <c r="K1340">
        <v>8</v>
      </c>
      <c r="L1340">
        <v>0.79571999999999998</v>
      </c>
      <c r="M1340">
        <v>17.38</v>
      </c>
      <c r="S1340">
        <v>6.6929999999999996</v>
      </c>
      <c r="T1340">
        <v>1.9690000000000001</v>
      </c>
      <c r="U1340">
        <v>3.7210000000000001</v>
      </c>
      <c r="V1340">
        <v>2.8379999999999999E-2</v>
      </c>
      <c r="W1340">
        <v>0.68</v>
      </c>
      <c r="X1340" s="2" t="s">
        <v>6306</v>
      </c>
      <c r="Z1340" s="3" t="s">
        <v>6307</v>
      </c>
      <c r="AA1340">
        <v>72</v>
      </c>
      <c r="AB1340" s="1" t="s">
        <v>6289</v>
      </c>
      <c r="AC1340" t="s">
        <v>4493</v>
      </c>
    </row>
    <row r="1341" spans="1:29" x14ac:dyDescent="0.25">
      <c r="A1341" s="1" t="s">
        <v>6308</v>
      </c>
      <c r="B1341" t="s">
        <v>6309</v>
      </c>
      <c r="C1341" t="s">
        <v>5040</v>
      </c>
      <c r="D1341" t="str">
        <f>HYPERLINK("http://image.bazic.com/8205.jpg","CLICK HERE")</f>
        <v>CLICK HERE</v>
      </c>
      <c r="E1341" s="6">
        <v>3.99</v>
      </c>
      <c r="F1341" s="7">
        <v>1.5</v>
      </c>
      <c r="G1341" s="4">
        <v>24</v>
      </c>
      <c r="I1341">
        <v>13.5</v>
      </c>
      <c r="J1341">
        <v>10.25</v>
      </c>
      <c r="K1341">
        <v>8</v>
      </c>
      <c r="L1341">
        <v>0.64063000000000003</v>
      </c>
      <c r="M1341">
        <v>14.16</v>
      </c>
      <c r="S1341">
        <v>6.6929999999999996</v>
      </c>
      <c r="T1341">
        <v>1.575</v>
      </c>
      <c r="U1341">
        <v>3.7210000000000001</v>
      </c>
      <c r="V1341">
        <v>2.2700000000000001E-2</v>
      </c>
      <c r="W1341">
        <v>0.56000000000000005</v>
      </c>
      <c r="X1341" s="2" t="s">
        <v>6310</v>
      </c>
      <c r="Z1341" s="3" t="s">
        <v>6311</v>
      </c>
      <c r="AA1341">
        <v>98</v>
      </c>
      <c r="AB1341" s="1" t="s">
        <v>6289</v>
      </c>
      <c r="AC1341" t="s">
        <v>4493</v>
      </c>
    </row>
    <row r="1342" spans="1:29" x14ac:dyDescent="0.25">
      <c r="A1342" s="1" t="s">
        <v>6312</v>
      </c>
      <c r="B1342" t="s">
        <v>6313</v>
      </c>
      <c r="C1342" t="s">
        <v>5040</v>
      </c>
      <c r="D1342" t="str">
        <f>HYPERLINK("http://image.bazic.com/8206.jpg","CLICK HERE")</f>
        <v>CLICK HERE</v>
      </c>
      <c r="E1342" s="6">
        <v>3.99</v>
      </c>
      <c r="F1342" s="7">
        <v>1.5</v>
      </c>
      <c r="G1342" s="4">
        <v>24</v>
      </c>
      <c r="I1342">
        <v>15.25</v>
      </c>
      <c r="J1342">
        <v>10</v>
      </c>
      <c r="K1342">
        <v>9</v>
      </c>
      <c r="L1342">
        <v>0.79427000000000003</v>
      </c>
      <c r="M1342">
        <v>14.68</v>
      </c>
      <c r="S1342">
        <v>9.6460000000000008</v>
      </c>
      <c r="T1342">
        <v>1.181</v>
      </c>
      <c r="U1342">
        <v>4.2130000000000001</v>
      </c>
      <c r="V1342">
        <v>2.7779999999999999E-2</v>
      </c>
      <c r="W1342">
        <v>0.57999999999999996</v>
      </c>
      <c r="X1342" s="2" t="s">
        <v>6314</v>
      </c>
      <c r="Z1342" s="3" t="s">
        <v>6315</v>
      </c>
      <c r="AA1342">
        <v>80</v>
      </c>
      <c r="AB1342" s="1" t="s">
        <v>6289</v>
      </c>
      <c r="AC1342" t="s">
        <v>4493</v>
      </c>
    </row>
    <row r="1343" spans="1:29" x14ac:dyDescent="0.25">
      <c r="A1343" s="1" t="s">
        <v>6316</v>
      </c>
      <c r="B1343" t="s">
        <v>6317</v>
      </c>
      <c r="C1343" t="s">
        <v>5040</v>
      </c>
      <c r="D1343" t="str">
        <f>HYPERLINK("http://image.bazic.com/8207.jpg","CLICK HERE")</f>
        <v>CLICK HERE</v>
      </c>
      <c r="E1343" s="6">
        <v>3.99</v>
      </c>
      <c r="F1343" s="7">
        <v>1.5</v>
      </c>
      <c r="G1343" s="4">
        <v>24</v>
      </c>
      <c r="I1343">
        <v>13.75</v>
      </c>
      <c r="J1343">
        <v>10</v>
      </c>
      <c r="K1343">
        <v>9</v>
      </c>
      <c r="L1343">
        <v>0.71614999999999995</v>
      </c>
      <c r="M1343">
        <v>12.18</v>
      </c>
      <c r="S1343">
        <v>9.6460000000000008</v>
      </c>
      <c r="T1343">
        <v>1.181</v>
      </c>
      <c r="U1343">
        <v>4.2130000000000001</v>
      </c>
      <c r="V1343">
        <v>2.7779999999999999E-2</v>
      </c>
      <c r="W1343">
        <v>0.48</v>
      </c>
      <c r="X1343" s="2" t="s">
        <v>6318</v>
      </c>
      <c r="Z1343" s="3" t="s">
        <v>6319</v>
      </c>
      <c r="AA1343">
        <v>91</v>
      </c>
      <c r="AB1343" s="1" t="s">
        <v>6289</v>
      </c>
      <c r="AC1343" t="s">
        <v>4493</v>
      </c>
    </row>
    <row r="1344" spans="1:29" x14ac:dyDescent="0.25">
      <c r="A1344" s="1" t="s">
        <v>6320</v>
      </c>
      <c r="B1344" t="s">
        <v>6321</v>
      </c>
      <c r="C1344" t="s">
        <v>5040</v>
      </c>
      <c r="D1344" t="str">
        <f>HYPERLINK("http://image.bazic.com/8211.jpg","CLICK HERE")</f>
        <v>CLICK HERE</v>
      </c>
      <c r="E1344" s="6">
        <v>2.99</v>
      </c>
      <c r="F1344" s="7">
        <v>1.1499999999999999</v>
      </c>
      <c r="G1344" s="4">
        <v>24</v>
      </c>
      <c r="I1344">
        <v>13.75</v>
      </c>
      <c r="J1344">
        <v>12.5</v>
      </c>
      <c r="K1344">
        <v>8</v>
      </c>
      <c r="L1344">
        <v>0.79571999999999998</v>
      </c>
      <c r="M1344">
        <v>16.36</v>
      </c>
      <c r="S1344">
        <v>6.625</v>
      </c>
      <c r="T1344">
        <v>2</v>
      </c>
      <c r="U1344">
        <v>3.75</v>
      </c>
      <c r="V1344">
        <v>0.34505000000000002</v>
      </c>
      <c r="W1344">
        <v>0.64</v>
      </c>
      <c r="X1344" s="2" t="s">
        <v>6322</v>
      </c>
      <c r="Z1344" s="3" t="s">
        <v>6323</v>
      </c>
      <c r="AA1344">
        <v>72</v>
      </c>
      <c r="AB1344" s="1" t="s">
        <v>6289</v>
      </c>
      <c r="AC1344" t="s">
        <v>4493</v>
      </c>
    </row>
    <row r="1345" spans="1:29" x14ac:dyDescent="0.25">
      <c r="A1345" s="1" t="s">
        <v>6324</v>
      </c>
      <c r="B1345" t="s">
        <v>6325</v>
      </c>
      <c r="C1345" t="s">
        <v>5040</v>
      </c>
      <c r="D1345" t="str">
        <f>HYPERLINK("http://image.bazic.com/8212.jpg","CLICK HERE")</f>
        <v>CLICK HERE</v>
      </c>
      <c r="E1345" s="6">
        <v>2.99</v>
      </c>
      <c r="F1345" s="7">
        <v>1.1499999999999999</v>
      </c>
      <c r="G1345" s="4">
        <v>24</v>
      </c>
      <c r="I1345">
        <v>15.5</v>
      </c>
      <c r="J1345">
        <v>10</v>
      </c>
      <c r="K1345">
        <v>9</v>
      </c>
      <c r="L1345">
        <v>0.80728999999999995</v>
      </c>
      <c r="M1345">
        <v>13.9</v>
      </c>
      <c r="S1345">
        <v>9.6460000000000008</v>
      </c>
      <c r="T1345">
        <v>1.181</v>
      </c>
      <c r="U1345">
        <v>4.1879999999999997</v>
      </c>
      <c r="V1345">
        <v>2.7609999999999999E-2</v>
      </c>
      <c r="W1345">
        <v>0.54</v>
      </c>
      <c r="X1345" s="2" t="s">
        <v>6326</v>
      </c>
      <c r="Z1345" s="3" t="s">
        <v>6327</v>
      </c>
      <c r="AA1345">
        <v>80</v>
      </c>
      <c r="AB1345" s="1" t="s">
        <v>6289</v>
      </c>
      <c r="AC1345" t="s">
        <v>4493</v>
      </c>
    </row>
    <row r="1346" spans="1:29" x14ac:dyDescent="0.25">
      <c r="A1346" s="1" t="s">
        <v>6328</v>
      </c>
      <c r="B1346" t="s">
        <v>6329</v>
      </c>
      <c r="C1346" t="s">
        <v>5040</v>
      </c>
      <c r="D1346" t="str">
        <f>HYPERLINK("http://image.bazic.com/8213.jpg","CLICK HERE")</f>
        <v>CLICK HERE</v>
      </c>
      <c r="E1346" s="6">
        <v>2.99</v>
      </c>
      <c r="F1346" s="7">
        <v>1.1499999999999999</v>
      </c>
      <c r="G1346" s="4">
        <v>24</v>
      </c>
      <c r="I1346">
        <v>13.75</v>
      </c>
      <c r="J1346">
        <v>10.25</v>
      </c>
      <c r="K1346">
        <v>8</v>
      </c>
      <c r="L1346">
        <v>0.65249000000000001</v>
      </c>
      <c r="M1346">
        <v>13.52</v>
      </c>
      <c r="S1346">
        <v>6.6929999999999996</v>
      </c>
      <c r="T1346">
        <v>1.575</v>
      </c>
      <c r="U1346">
        <v>3.6869999999999998</v>
      </c>
      <c r="V1346">
        <v>2.249E-2</v>
      </c>
      <c r="W1346">
        <v>0.52</v>
      </c>
      <c r="X1346" s="2" t="s">
        <v>6330</v>
      </c>
      <c r="Z1346" s="3" t="s">
        <v>6331</v>
      </c>
      <c r="AA1346">
        <v>84</v>
      </c>
      <c r="AB1346" s="1" t="s">
        <v>6289</v>
      </c>
      <c r="AC1346" t="s">
        <v>4493</v>
      </c>
    </row>
    <row r="1347" spans="1:29" x14ac:dyDescent="0.25">
      <c r="A1347" s="1" t="s">
        <v>6332</v>
      </c>
      <c r="B1347" t="s">
        <v>6333</v>
      </c>
      <c r="C1347" t="s">
        <v>5040</v>
      </c>
      <c r="D1347" t="str">
        <f>HYPERLINK("http://image.bazic.com/8214.jpg","CLICK HERE")</f>
        <v>CLICK HERE</v>
      </c>
      <c r="E1347" s="6">
        <v>2.99</v>
      </c>
      <c r="F1347" s="7">
        <v>1.1499999999999999</v>
      </c>
      <c r="G1347" s="4">
        <v>24</v>
      </c>
      <c r="I1347">
        <v>14</v>
      </c>
      <c r="J1347">
        <v>10</v>
      </c>
      <c r="K1347">
        <v>9</v>
      </c>
      <c r="L1347">
        <v>0.72916999999999998</v>
      </c>
      <c r="M1347">
        <v>11.26</v>
      </c>
      <c r="S1347">
        <v>9.6460000000000008</v>
      </c>
      <c r="T1347">
        <v>1</v>
      </c>
      <c r="U1347">
        <v>4.25</v>
      </c>
      <c r="V1347">
        <v>2.3720000000000001E-2</v>
      </c>
      <c r="W1347">
        <v>0.44</v>
      </c>
      <c r="X1347" s="2" t="s">
        <v>6334</v>
      </c>
      <c r="Z1347" s="3" t="s">
        <v>6335</v>
      </c>
      <c r="AA1347">
        <v>96</v>
      </c>
      <c r="AB1347" s="1" t="s">
        <v>6289</v>
      </c>
      <c r="AC1347" t="s">
        <v>4493</v>
      </c>
    </row>
    <row r="1348" spans="1:29" x14ac:dyDescent="0.25">
      <c r="A1348" s="1" t="s">
        <v>6336</v>
      </c>
      <c r="B1348" t="s">
        <v>6337</v>
      </c>
      <c r="C1348" t="s">
        <v>5040</v>
      </c>
      <c r="D1348" t="str">
        <f>HYPERLINK("http://image.bazic.com/8219.jpg","CLICK HERE")</f>
        <v>CLICK HERE</v>
      </c>
      <c r="E1348" s="6">
        <v>57.99</v>
      </c>
      <c r="F1348" s="7">
        <v>28.5</v>
      </c>
      <c r="G1348" s="4">
        <v>5</v>
      </c>
      <c r="I1348">
        <v>22</v>
      </c>
      <c r="J1348">
        <v>12.75</v>
      </c>
      <c r="K1348">
        <v>10.75</v>
      </c>
      <c r="L1348">
        <v>1.74501</v>
      </c>
      <c r="M1348">
        <v>33.020000000000003</v>
      </c>
      <c r="S1348">
        <v>9.75</v>
      </c>
      <c r="T1348">
        <v>4.25</v>
      </c>
      <c r="U1348">
        <v>12.25</v>
      </c>
      <c r="V1348">
        <v>0.29376000000000002</v>
      </c>
      <c r="W1348">
        <v>6.5</v>
      </c>
      <c r="X1348" s="2" t="s">
        <v>6338</v>
      </c>
      <c r="Z1348" s="3" t="s">
        <v>6339</v>
      </c>
      <c r="AA1348">
        <v>42</v>
      </c>
      <c r="AB1348" s="1" t="s">
        <v>6289</v>
      </c>
      <c r="AC1348" t="s">
        <v>4493</v>
      </c>
    </row>
    <row r="1349" spans="1:29" x14ac:dyDescent="0.25">
      <c r="A1349" s="1" t="s">
        <v>6340</v>
      </c>
      <c r="B1349" t="s">
        <v>6341</v>
      </c>
      <c r="C1349" t="s">
        <v>5040</v>
      </c>
      <c r="D1349" t="str">
        <f>HYPERLINK("http://image.bazic.com/8220.jpg","CLICK HERE")</f>
        <v>CLICK HERE</v>
      </c>
      <c r="E1349" s="6">
        <v>35.99</v>
      </c>
      <c r="F1349" s="7">
        <v>16.5</v>
      </c>
      <c r="G1349" s="4">
        <v>5</v>
      </c>
      <c r="I1349">
        <v>12.5</v>
      </c>
      <c r="J1349">
        <v>10</v>
      </c>
      <c r="K1349">
        <v>21.75</v>
      </c>
      <c r="L1349">
        <v>1.57335</v>
      </c>
      <c r="M1349">
        <v>29.66</v>
      </c>
      <c r="S1349">
        <v>9.8729999999999993</v>
      </c>
      <c r="T1349">
        <v>4.173</v>
      </c>
      <c r="U1349">
        <v>12.992000000000001</v>
      </c>
      <c r="V1349">
        <v>3.7171599999999998</v>
      </c>
      <c r="W1349">
        <v>5.7</v>
      </c>
      <c r="X1349" s="2" t="s">
        <v>6342</v>
      </c>
      <c r="Z1349" s="3" t="s">
        <v>6343</v>
      </c>
      <c r="AA1349">
        <v>45</v>
      </c>
      <c r="AB1349" s="1" t="s">
        <v>6289</v>
      </c>
      <c r="AC1349" t="s">
        <v>4493</v>
      </c>
    </row>
    <row r="1350" spans="1:29" x14ac:dyDescent="0.25">
      <c r="A1350" s="1" t="s">
        <v>6344</v>
      </c>
      <c r="B1350" t="s">
        <v>6345</v>
      </c>
      <c r="C1350" t="s">
        <v>5040</v>
      </c>
      <c r="D1350" t="str">
        <f>HYPERLINK("http://image.bazic.com/8230.jpg","CLICK HERE")</f>
        <v>CLICK HERE</v>
      </c>
      <c r="E1350" s="6">
        <v>1.99</v>
      </c>
      <c r="F1350" s="7">
        <v>0.89</v>
      </c>
      <c r="G1350" s="4">
        <v>48</v>
      </c>
      <c r="I1350">
        <v>11.25</v>
      </c>
      <c r="J1350">
        <v>6.75</v>
      </c>
      <c r="K1350">
        <v>4.75</v>
      </c>
      <c r="L1350">
        <v>0.20874000000000001</v>
      </c>
      <c r="M1350">
        <v>5.82</v>
      </c>
      <c r="S1350">
        <v>6.25</v>
      </c>
      <c r="T1350">
        <v>0.125</v>
      </c>
      <c r="U1350">
        <v>12</v>
      </c>
      <c r="V1350">
        <v>5.4299999999999999E-3</v>
      </c>
      <c r="W1350">
        <v>0.10625</v>
      </c>
      <c r="X1350" s="2" t="s">
        <v>6346</v>
      </c>
      <c r="Z1350" s="3" t="s">
        <v>6347</v>
      </c>
      <c r="AA1350">
        <v>250</v>
      </c>
      <c r="AB1350" s="1" t="s">
        <v>6289</v>
      </c>
      <c r="AC1350" t="s">
        <v>38</v>
      </c>
    </row>
    <row r="1351" spans="1:29" x14ac:dyDescent="0.25">
      <c r="A1351" s="1" t="s">
        <v>6348</v>
      </c>
      <c r="B1351" t="s">
        <v>6349</v>
      </c>
      <c r="C1351" t="s">
        <v>5040</v>
      </c>
      <c r="D1351" t="str">
        <f>HYPERLINK("http://image.bazic.com/8231.jpg","CLICK HERE")</f>
        <v>CLICK HERE</v>
      </c>
      <c r="E1351" s="6">
        <v>1.99</v>
      </c>
      <c r="F1351" s="7">
        <v>0.89</v>
      </c>
      <c r="G1351" s="4">
        <v>48</v>
      </c>
      <c r="I1351">
        <v>14.25</v>
      </c>
      <c r="J1351">
        <v>9.75</v>
      </c>
      <c r="K1351">
        <v>4.5</v>
      </c>
      <c r="L1351">
        <v>0.36181999999999997</v>
      </c>
      <c r="M1351">
        <v>9.64</v>
      </c>
      <c r="S1351">
        <v>9.25</v>
      </c>
      <c r="T1351">
        <v>7.8700000000000006E-2</v>
      </c>
      <c r="U1351">
        <v>15</v>
      </c>
      <c r="V1351">
        <v>6.3200000000000001E-3</v>
      </c>
      <c r="W1351">
        <v>0.1875</v>
      </c>
      <c r="X1351" s="2" t="s">
        <v>6350</v>
      </c>
      <c r="Z1351" s="3" t="s">
        <v>6351</v>
      </c>
      <c r="AA1351">
        <v>130</v>
      </c>
      <c r="AB1351" s="1" t="s">
        <v>6289</v>
      </c>
      <c r="AC1351" t="s">
        <v>38</v>
      </c>
    </row>
    <row r="1352" spans="1:29" x14ac:dyDescent="0.25">
      <c r="A1352" s="1" t="s">
        <v>6352</v>
      </c>
      <c r="B1352" t="s">
        <v>6353</v>
      </c>
      <c r="C1352" t="s">
        <v>5040</v>
      </c>
      <c r="D1352" t="str">
        <f>HYPERLINK("http://image.bazic.com/8232.jpg","CLICK HERE")</f>
        <v>CLICK HERE</v>
      </c>
      <c r="E1352" s="6">
        <v>1.99</v>
      </c>
      <c r="F1352" s="7">
        <v>0.89</v>
      </c>
      <c r="G1352" s="4">
        <v>48</v>
      </c>
      <c r="I1352">
        <v>15.5</v>
      </c>
      <c r="J1352">
        <v>11</v>
      </c>
      <c r="K1352">
        <v>3.5</v>
      </c>
      <c r="L1352">
        <v>0.34533999999999998</v>
      </c>
      <c r="M1352">
        <v>9.4600000000000009</v>
      </c>
      <c r="S1352">
        <v>10.375</v>
      </c>
      <c r="T1352">
        <v>7.8700000000000006E-2</v>
      </c>
      <c r="U1352">
        <v>16</v>
      </c>
      <c r="V1352">
        <v>7.5599999999999999E-3</v>
      </c>
      <c r="W1352">
        <v>0.1875</v>
      </c>
      <c r="X1352" s="2" t="s">
        <v>6354</v>
      </c>
      <c r="Z1352" s="3" t="s">
        <v>6355</v>
      </c>
      <c r="AA1352">
        <v>120</v>
      </c>
      <c r="AB1352" s="1" t="s">
        <v>6289</v>
      </c>
      <c r="AC1352" t="s">
        <v>38</v>
      </c>
    </row>
    <row r="1353" spans="1:29" x14ac:dyDescent="0.25">
      <c r="A1353" s="1" t="s">
        <v>6356</v>
      </c>
      <c r="B1353" t="s">
        <v>6357</v>
      </c>
      <c r="C1353" t="s">
        <v>5040</v>
      </c>
      <c r="D1353" t="str">
        <f>HYPERLINK("http://image.bazic.com/8240.jpg","CLICK HERE")</f>
        <v>CLICK HERE</v>
      </c>
      <c r="E1353" s="6">
        <v>1.99</v>
      </c>
      <c r="F1353" s="7">
        <v>0.89</v>
      </c>
      <c r="G1353" s="4">
        <v>48</v>
      </c>
      <c r="I1353">
        <v>11.25</v>
      </c>
      <c r="J1353">
        <v>8.75</v>
      </c>
      <c r="K1353">
        <v>6.75</v>
      </c>
      <c r="L1353">
        <v>0.38451999999999997</v>
      </c>
      <c r="M1353">
        <v>5.96</v>
      </c>
      <c r="S1353">
        <v>6.5</v>
      </c>
      <c r="T1353">
        <v>0.13</v>
      </c>
      <c r="U1353">
        <v>12</v>
      </c>
      <c r="V1353">
        <v>5.8700000000000002E-3</v>
      </c>
      <c r="W1353">
        <v>0.1</v>
      </c>
      <c r="X1353" s="2" t="s">
        <v>6358</v>
      </c>
      <c r="Z1353" s="3" t="s">
        <v>6359</v>
      </c>
      <c r="AA1353">
        <v>180</v>
      </c>
      <c r="AB1353" s="1" t="s">
        <v>6289</v>
      </c>
      <c r="AC1353" t="s">
        <v>2029</v>
      </c>
    </row>
    <row r="1354" spans="1:29" x14ac:dyDescent="0.25">
      <c r="A1354" s="1" t="s">
        <v>6360</v>
      </c>
      <c r="B1354" t="s">
        <v>6361</v>
      </c>
      <c r="C1354" t="s">
        <v>5040</v>
      </c>
      <c r="D1354" t="str">
        <f>HYPERLINK("http://image.bazic.com/8241.jpg","CLICK HERE")</f>
        <v>CLICK HERE</v>
      </c>
      <c r="E1354" s="6">
        <v>1.99</v>
      </c>
      <c r="F1354" s="7">
        <v>0.89</v>
      </c>
      <c r="G1354" s="4">
        <v>48</v>
      </c>
      <c r="I1354">
        <v>14.25</v>
      </c>
      <c r="J1354">
        <v>6.75</v>
      </c>
      <c r="K1354">
        <v>9.75</v>
      </c>
      <c r="L1354">
        <v>0.54273000000000005</v>
      </c>
      <c r="M1354">
        <v>8.94</v>
      </c>
      <c r="S1354">
        <v>9.31</v>
      </c>
      <c r="T1354">
        <v>0.13</v>
      </c>
      <c r="U1354">
        <v>14.88</v>
      </c>
      <c r="V1354">
        <v>1.042E-2</v>
      </c>
      <c r="W1354">
        <v>0.16</v>
      </c>
      <c r="X1354" s="2" t="s">
        <v>6362</v>
      </c>
      <c r="Z1354" s="3" t="s">
        <v>6363</v>
      </c>
      <c r="AA1354">
        <v>119</v>
      </c>
      <c r="AB1354" s="1" t="s">
        <v>6289</v>
      </c>
      <c r="AC1354" t="s">
        <v>2029</v>
      </c>
    </row>
    <row r="1355" spans="1:29" x14ac:dyDescent="0.25">
      <c r="A1355" s="1" t="s">
        <v>6364</v>
      </c>
      <c r="B1355" t="s">
        <v>6365</v>
      </c>
      <c r="C1355" t="s">
        <v>5040</v>
      </c>
      <c r="D1355" t="str">
        <f>HYPERLINK("http://image.bazic.com/8242.jpg","CLICK HERE")</f>
        <v>CLICK HERE</v>
      </c>
      <c r="E1355" s="6">
        <v>1.99</v>
      </c>
      <c r="F1355" s="7">
        <v>0.89</v>
      </c>
      <c r="G1355" s="4">
        <v>48</v>
      </c>
      <c r="I1355">
        <v>15.25</v>
      </c>
      <c r="J1355">
        <v>5.5</v>
      </c>
      <c r="K1355">
        <v>10.75</v>
      </c>
      <c r="L1355">
        <v>0.52178999999999998</v>
      </c>
      <c r="M1355">
        <v>8.34</v>
      </c>
      <c r="S1355">
        <v>10.44</v>
      </c>
      <c r="T1355">
        <v>0.13</v>
      </c>
      <c r="U1355">
        <v>15.88</v>
      </c>
      <c r="V1355">
        <v>1.247E-2</v>
      </c>
      <c r="W1355">
        <v>0.16</v>
      </c>
      <c r="X1355" s="2" t="s">
        <v>6366</v>
      </c>
      <c r="Z1355" s="3" t="s">
        <v>6367</v>
      </c>
      <c r="AA1355">
        <v>126</v>
      </c>
      <c r="AB1355" s="1" t="s">
        <v>6289</v>
      </c>
      <c r="AC1355" t="s">
        <v>2029</v>
      </c>
    </row>
    <row r="1356" spans="1:29" x14ac:dyDescent="0.25">
      <c r="A1356" s="1" t="s">
        <v>6368</v>
      </c>
      <c r="B1356" t="s">
        <v>6369</v>
      </c>
      <c r="C1356" t="s">
        <v>5040</v>
      </c>
      <c r="D1356" t="str">
        <f>HYPERLINK("http://image.bazic.com/8243.jpg","CLICK HERE")</f>
        <v>CLICK HERE</v>
      </c>
      <c r="E1356" s="6">
        <v>14.99</v>
      </c>
      <c r="F1356" s="7">
        <v>11</v>
      </c>
      <c r="G1356" s="4">
        <v>10</v>
      </c>
      <c r="I1356">
        <v>20</v>
      </c>
      <c r="J1356">
        <v>13.25</v>
      </c>
      <c r="K1356">
        <v>11.5</v>
      </c>
      <c r="L1356">
        <v>1.7636000000000001</v>
      </c>
      <c r="M1356">
        <v>24.48</v>
      </c>
      <c r="S1356">
        <v>6.2990000000000004</v>
      </c>
      <c r="T1356">
        <v>3.15</v>
      </c>
      <c r="U1356">
        <v>10.827</v>
      </c>
      <c r="V1356">
        <v>0.12432</v>
      </c>
      <c r="W1356">
        <v>2.2999999999999998</v>
      </c>
      <c r="X1356" s="2" t="s">
        <v>6370</v>
      </c>
      <c r="Z1356" s="3" t="s">
        <v>6371</v>
      </c>
      <c r="AA1356">
        <v>42</v>
      </c>
      <c r="AB1356" s="1" t="s">
        <v>6289</v>
      </c>
      <c r="AC1356" t="s">
        <v>2029</v>
      </c>
    </row>
    <row r="1357" spans="1:29" x14ac:dyDescent="0.25">
      <c r="A1357" s="1" t="s">
        <v>6372</v>
      </c>
      <c r="B1357" t="s">
        <v>6373</v>
      </c>
      <c r="C1357" t="s">
        <v>5040</v>
      </c>
      <c r="D1357" t="str">
        <f>HYPERLINK("http://image.bazic.com/8244.jpg","CLICK HERE")</f>
        <v>CLICK HERE</v>
      </c>
      <c r="E1357" s="6">
        <v>16.989999999999998</v>
      </c>
      <c r="F1357" s="7">
        <v>13</v>
      </c>
      <c r="G1357" s="4">
        <v>5</v>
      </c>
      <c r="I1357">
        <v>20</v>
      </c>
      <c r="J1357">
        <v>14.5</v>
      </c>
      <c r="K1357">
        <v>10</v>
      </c>
      <c r="L1357">
        <v>1.67824</v>
      </c>
      <c r="M1357">
        <v>22.52</v>
      </c>
      <c r="S1357">
        <v>9.19</v>
      </c>
      <c r="T1357">
        <v>3.88</v>
      </c>
      <c r="U1357">
        <v>13.75</v>
      </c>
      <c r="V1357">
        <v>0.28372999999999998</v>
      </c>
      <c r="W1357">
        <v>4.18</v>
      </c>
      <c r="X1357" s="2" t="s">
        <v>6374</v>
      </c>
      <c r="Z1357" s="3" t="s">
        <v>6375</v>
      </c>
      <c r="AA1357">
        <v>42</v>
      </c>
      <c r="AB1357" s="1" t="s">
        <v>6289</v>
      </c>
      <c r="AC1357" t="s">
        <v>2029</v>
      </c>
    </row>
    <row r="1358" spans="1:29" x14ac:dyDescent="0.25">
      <c r="A1358" s="1" t="s">
        <v>6376</v>
      </c>
      <c r="B1358" t="s">
        <v>6377</v>
      </c>
      <c r="C1358" t="s">
        <v>5040</v>
      </c>
      <c r="D1358" t="str">
        <f>HYPERLINK("http://image.bazic.com/8245.jpg","CLICK HERE")</f>
        <v>CLICK HERE</v>
      </c>
      <c r="E1358" s="6">
        <v>21.99</v>
      </c>
      <c r="F1358" s="7">
        <v>17</v>
      </c>
      <c r="G1358" s="4">
        <v>5</v>
      </c>
      <c r="I1358">
        <v>20</v>
      </c>
      <c r="J1358">
        <v>15.5</v>
      </c>
      <c r="K1358">
        <v>11</v>
      </c>
      <c r="L1358">
        <v>1.9733799999999999</v>
      </c>
      <c r="M1358">
        <v>26.82</v>
      </c>
      <c r="S1358">
        <v>10.394</v>
      </c>
      <c r="T1358">
        <v>3.15</v>
      </c>
      <c r="U1358">
        <v>14.882</v>
      </c>
      <c r="V1358">
        <v>0.28198000000000001</v>
      </c>
      <c r="W1358">
        <v>5</v>
      </c>
      <c r="X1358" s="2" t="s">
        <v>6378</v>
      </c>
      <c r="Z1358" s="3" t="s">
        <v>6379</v>
      </c>
      <c r="AA1358">
        <v>36</v>
      </c>
      <c r="AB1358" s="1" t="s">
        <v>6289</v>
      </c>
      <c r="AC1358" t="s">
        <v>2029</v>
      </c>
    </row>
    <row r="1359" spans="1:29" x14ac:dyDescent="0.25">
      <c r="A1359" s="1" t="s">
        <v>6380</v>
      </c>
      <c r="B1359" t="s">
        <v>6381</v>
      </c>
      <c r="C1359" t="s">
        <v>5040</v>
      </c>
      <c r="D1359" t="str">
        <f>HYPERLINK("http://image.bazic.com/8246.jpg","CLICK HERE")</f>
        <v>CLICK HERE</v>
      </c>
      <c r="E1359" s="6">
        <v>23.99</v>
      </c>
      <c r="F1359" s="7">
        <v>19</v>
      </c>
      <c r="G1359" s="4">
        <v>5</v>
      </c>
      <c r="I1359">
        <v>20</v>
      </c>
      <c r="J1359">
        <v>17.5</v>
      </c>
      <c r="K1359">
        <v>10.75</v>
      </c>
      <c r="L1359">
        <v>2.1773699999999998</v>
      </c>
      <c r="M1359">
        <v>29.64</v>
      </c>
      <c r="S1359">
        <v>10.19</v>
      </c>
      <c r="T1359">
        <v>3.88</v>
      </c>
      <c r="U1359">
        <v>16.690000000000001</v>
      </c>
      <c r="V1359">
        <v>0.38186999999999999</v>
      </c>
      <c r="W1359">
        <v>5.54</v>
      </c>
      <c r="X1359" s="2" t="s">
        <v>6382</v>
      </c>
      <c r="Z1359" s="3" t="s">
        <v>6383</v>
      </c>
      <c r="AA1359">
        <v>24</v>
      </c>
      <c r="AB1359" s="1" t="s">
        <v>6289</v>
      </c>
      <c r="AC1359" t="s">
        <v>2029</v>
      </c>
    </row>
    <row r="1360" spans="1:29" x14ac:dyDescent="0.25">
      <c r="A1360" s="1" t="s">
        <v>6384</v>
      </c>
      <c r="B1360" t="s">
        <v>6385</v>
      </c>
      <c r="C1360" t="s">
        <v>5040</v>
      </c>
      <c r="D1360" t="str">
        <f>HYPERLINK("http://image.bazic.com/8250.jpg","CLICK HERE")</f>
        <v>CLICK HERE</v>
      </c>
      <c r="E1360" s="6">
        <v>2.99</v>
      </c>
      <c r="F1360" s="7">
        <v>1.2</v>
      </c>
      <c r="G1360" s="4">
        <v>24</v>
      </c>
      <c r="I1360">
        <v>10.5</v>
      </c>
      <c r="J1360">
        <v>8.25</v>
      </c>
      <c r="K1360">
        <v>13.75</v>
      </c>
      <c r="L1360">
        <v>0.68928999999999996</v>
      </c>
      <c r="M1360">
        <v>2.68</v>
      </c>
      <c r="S1360">
        <v>6</v>
      </c>
      <c r="T1360">
        <v>1.5</v>
      </c>
      <c r="U1360">
        <v>7.5</v>
      </c>
      <c r="V1360">
        <v>3.9059999999999997E-2</v>
      </c>
      <c r="W1360">
        <v>0.1</v>
      </c>
      <c r="X1360" s="2" t="s">
        <v>6386</v>
      </c>
      <c r="Z1360" s="3" t="s">
        <v>6387</v>
      </c>
      <c r="AA1360">
        <v>100</v>
      </c>
      <c r="AB1360" s="1" t="s">
        <v>5054</v>
      </c>
      <c r="AC1360" t="s">
        <v>38</v>
      </c>
    </row>
    <row r="1361" spans="1:29" x14ac:dyDescent="0.25">
      <c r="A1361" s="1" t="s">
        <v>6388</v>
      </c>
      <c r="B1361" t="s">
        <v>6389</v>
      </c>
      <c r="C1361" t="s">
        <v>5040</v>
      </c>
      <c r="D1361" t="str">
        <f>HYPERLINK("http://image.bazic.com/8251.jpg","CLICK HERE")</f>
        <v>CLICK HERE</v>
      </c>
      <c r="E1361" s="6">
        <v>2.99</v>
      </c>
      <c r="F1361" s="7">
        <v>1.2</v>
      </c>
      <c r="G1361" s="4">
        <v>24</v>
      </c>
      <c r="I1361">
        <v>14.5</v>
      </c>
      <c r="J1361">
        <v>10.25</v>
      </c>
      <c r="K1361">
        <v>11.5</v>
      </c>
      <c r="L1361">
        <v>0.98911000000000004</v>
      </c>
      <c r="M1361">
        <v>4.16</v>
      </c>
      <c r="S1361">
        <v>7.75</v>
      </c>
      <c r="T1361">
        <v>1</v>
      </c>
      <c r="U1361">
        <v>9.75</v>
      </c>
      <c r="V1361">
        <v>4.3729999999999998E-2</v>
      </c>
      <c r="W1361">
        <v>0.14000000000000001</v>
      </c>
      <c r="X1361" s="2" t="s">
        <v>6390</v>
      </c>
      <c r="Z1361" s="3" t="s">
        <v>6391</v>
      </c>
      <c r="AA1361">
        <v>60</v>
      </c>
      <c r="AB1361" s="1" t="s">
        <v>5054</v>
      </c>
      <c r="AC1361" t="s">
        <v>38</v>
      </c>
    </row>
    <row r="1362" spans="1:29" x14ac:dyDescent="0.25">
      <c r="A1362" s="1" t="s">
        <v>6392</v>
      </c>
      <c r="B1362" t="s">
        <v>6393</v>
      </c>
      <c r="C1362" t="s">
        <v>5040</v>
      </c>
      <c r="D1362" t="str">
        <f>HYPERLINK("http://image.bazic.com/8252.jpg","CLICK HERE")</f>
        <v>CLICK HERE</v>
      </c>
      <c r="E1362" s="6">
        <v>2.99</v>
      </c>
      <c r="F1362" s="7">
        <v>1.2</v>
      </c>
      <c r="G1362" s="4">
        <v>24</v>
      </c>
      <c r="I1362">
        <v>11.75</v>
      </c>
      <c r="J1362">
        <v>10.25</v>
      </c>
      <c r="K1362">
        <v>16.5</v>
      </c>
      <c r="L1362">
        <v>1.15001</v>
      </c>
      <c r="M1362">
        <v>5.26</v>
      </c>
      <c r="S1362">
        <v>10.25</v>
      </c>
      <c r="T1362">
        <v>0.75</v>
      </c>
      <c r="U1362">
        <v>11.75</v>
      </c>
      <c r="V1362">
        <v>5.2269999999999997E-2</v>
      </c>
      <c r="W1362">
        <v>0.16</v>
      </c>
      <c r="X1362" s="2" t="s">
        <v>6394</v>
      </c>
      <c r="Z1362" s="3" t="s">
        <v>6395</v>
      </c>
      <c r="AA1362">
        <v>60</v>
      </c>
      <c r="AB1362" s="1" t="s">
        <v>5054</v>
      </c>
      <c r="AC1362" t="s">
        <v>38</v>
      </c>
    </row>
    <row r="1363" spans="1:29" x14ac:dyDescent="0.25">
      <c r="A1363" s="1" t="s">
        <v>6396</v>
      </c>
      <c r="B1363" t="s">
        <v>6397</v>
      </c>
      <c r="C1363" t="s">
        <v>5040</v>
      </c>
      <c r="D1363" t="str">
        <f>HYPERLINK("http://image.bazic.com/8253.jpg","CLICK HERE")</f>
        <v>CLICK HERE</v>
      </c>
      <c r="E1363" s="6">
        <v>2.99</v>
      </c>
      <c r="F1363" s="7">
        <v>1.2</v>
      </c>
      <c r="G1363" s="4">
        <v>24</v>
      </c>
      <c r="I1363">
        <v>14</v>
      </c>
      <c r="J1363">
        <v>11.25</v>
      </c>
      <c r="K1363">
        <v>11.5</v>
      </c>
      <c r="L1363">
        <v>1.0481799999999999</v>
      </c>
      <c r="M1363">
        <v>4.72</v>
      </c>
      <c r="S1363">
        <v>10.75</v>
      </c>
      <c r="T1363">
        <v>0.5</v>
      </c>
      <c r="U1363">
        <v>14</v>
      </c>
      <c r="V1363">
        <v>4.3549999999999998E-2</v>
      </c>
      <c r="W1363">
        <v>0.16</v>
      </c>
      <c r="X1363" s="2" t="s">
        <v>6398</v>
      </c>
      <c r="Z1363" s="3" t="s">
        <v>6399</v>
      </c>
      <c r="AA1363">
        <v>55</v>
      </c>
      <c r="AB1363" s="1" t="s">
        <v>5054</v>
      </c>
      <c r="AC1363" t="s">
        <v>38</v>
      </c>
    </row>
    <row r="1364" spans="1:29" x14ac:dyDescent="0.25">
      <c r="A1364" s="1" t="s">
        <v>6400</v>
      </c>
      <c r="B1364" t="s">
        <v>6401</v>
      </c>
      <c r="C1364" t="s">
        <v>5040</v>
      </c>
      <c r="D1364" t="str">
        <f>HYPERLINK("http://image.bazic.com/8254.jpg","CLICK HERE")</f>
        <v>CLICK HERE</v>
      </c>
      <c r="E1364" s="6">
        <v>0.39</v>
      </c>
      <c r="F1364" s="7">
        <v>0.15</v>
      </c>
      <c r="G1364" s="4">
        <v>50</v>
      </c>
      <c r="I1364">
        <v>10</v>
      </c>
      <c r="J1364">
        <v>9.5</v>
      </c>
      <c r="K1364">
        <v>6.5</v>
      </c>
      <c r="L1364">
        <v>0.35735</v>
      </c>
      <c r="M1364">
        <v>1.38</v>
      </c>
      <c r="S1364">
        <v>4.875</v>
      </c>
      <c r="T1364">
        <v>0.1875</v>
      </c>
      <c r="U1364">
        <v>9</v>
      </c>
      <c r="V1364">
        <v>4.7600000000000003E-3</v>
      </c>
      <c r="W1364">
        <v>1.7999999999999999E-2</v>
      </c>
      <c r="X1364" s="2" t="s">
        <v>6402</v>
      </c>
      <c r="Z1364" s="3" t="s">
        <v>6403</v>
      </c>
      <c r="AA1364">
        <v>200</v>
      </c>
      <c r="AB1364" s="1" t="s">
        <v>5054</v>
      </c>
      <c r="AC1364" t="s">
        <v>38</v>
      </c>
    </row>
    <row r="1365" spans="1:29" x14ac:dyDescent="0.25">
      <c r="A1365" s="1" t="s">
        <v>6404</v>
      </c>
      <c r="B1365" t="s">
        <v>6405</v>
      </c>
      <c r="C1365" t="s">
        <v>5040</v>
      </c>
      <c r="D1365" t="str">
        <f>HYPERLINK("http://image.bazic.com/8255.jpg","CLICK HERE")</f>
        <v>CLICK HERE</v>
      </c>
      <c r="E1365" s="6">
        <v>0.49</v>
      </c>
      <c r="F1365" s="7">
        <v>0.25</v>
      </c>
      <c r="G1365" s="4">
        <v>50</v>
      </c>
      <c r="I1365">
        <v>13.75</v>
      </c>
      <c r="J1365">
        <v>11.25</v>
      </c>
      <c r="K1365">
        <v>6.5</v>
      </c>
      <c r="L1365">
        <v>0.58187</v>
      </c>
      <c r="M1365">
        <v>2.2400000000000002</v>
      </c>
      <c r="S1365">
        <v>6.6875</v>
      </c>
      <c r="T1365">
        <v>0.1875</v>
      </c>
      <c r="U1365">
        <v>10.9375</v>
      </c>
      <c r="V1365">
        <v>7.9399999999999991E-3</v>
      </c>
      <c r="W1365">
        <v>3.1E-2</v>
      </c>
      <c r="X1365" s="2" t="s">
        <v>6406</v>
      </c>
      <c r="Z1365" s="3" t="s">
        <v>6407</v>
      </c>
      <c r="AB1365" s="1" t="s">
        <v>5054</v>
      </c>
      <c r="AC1365" t="s">
        <v>38</v>
      </c>
    </row>
    <row r="1366" spans="1:29" x14ac:dyDescent="0.25">
      <c r="A1366" s="1" t="s">
        <v>6408</v>
      </c>
      <c r="B1366" t="s">
        <v>6409</v>
      </c>
      <c r="C1366" t="s">
        <v>5040</v>
      </c>
      <c r="D1366" t="str">
        <f>HYPERLINK("http://image.bazic.com/8256.jpg","CLICK HERE")</f>
        <v>CLICK HERE</v>
      </c>
      <c r="E1366" s="6">
        <v>0.59</v>
      </c>
      <c r="F1366" s="7">
        <v>0.28999999999999998</v>
      </c>
      <c r="G1366" s="4">
        <v>25</v>
      </c>
      <c r="I1366">
        <v>13.5</v>
      </c>
      <c r="J1366">
        <v>10</v>
      </c>
      <c r="K1366">
        <v>6.5</v>
      </c>
      <c r="L1366">
        <v>0.50780999999999998</v>
      </c>
      <c r="M1366">
        <v>1.94</v>
      </c>
      <c r="S1366">
        <v>9.4375</v>
      </c>
      <c r="T1366">
        <v>0.1875</v>
      </c>
      <c r="U1366">
        <v>12.8125</v>
      </c>
      <c r="V1366">
        <v>1.312E-2</v>
      </c>
      <c r="W1366">
        <v>5.2999999999999999E-2</v>
      </c>
      <c r="X1366" s="2" t="s">
        <v>6410</v>
      </c>
      <c r="Z1366" s="3" t="s">
        <v>6411</v>
      </c>
      <c r="AA1366">
        <v>140</v>
      </c>
      <c r="AB1366" s="1" t="s">
        <v>5054</v>
      </c>
      <c r="AC1366" t="s">
        <v>38</v>
      </c>
    </row>
    <row r="1367" spans="1:29" x14ac:dyDescent="0.25">
      <c r="A1367" s="1" t="s">
        <v>6412</v>
      </c>
      <c r="B1367" t="s">
        <v>6413</v>
      </c>
      <c r="C1367" t="s">
        <v>5040</v>
      </c>
      <c r="D1367" t="str">
        <f>HYPERLINK("http://image.bazic.com/8257.jpg","CLICK HERE")</f>
        <v>CLICK HERE</v>
      </c>
      <c r="E1367" s="6">
        <v>0.79</v>
      </c>
      <c r="F1367" s="7">
        <v>0.39</v>
      </c>
      <c r="G1367" s="4">
        <v>25</v>
      </c>
      <c r="I1367">
        <v>15.25</v>
      </c>
      <c r="J1367">
        <v>10.5</v>
      </c>
      <c r="K1367">
        <v>6.5</v>
      </c>
      <c r="L1367">
        <v>0.60231999999999997</v>
      </c>
      <c r="M1367">
        <v>2.4</v>
      </c>
      <c r="S1367">
        <v>10.25</v>
      </c>
      <c r="T1367">
        <v>0.1875</v>
      </c>
      <c r="U1367">
        <v>15.0625</v>
      </c>
      <c r="V1367">
        <v>1.6750000000000001E-2</v>
      </c>
      <c r="W1367">
        <v>6.8000000000000005E-2</v>
      </c>
      <c r="X1367" s="2" t="s">
        <v>6414</v>
      </c>
      <c r="Z1367" s="3" t="s">
        <v>6415</v>
      </c>
      <c r="AA1367">
        <v>100</v>
      </c>
      <c r="AB1367" s="1" t="s">
        <v>5054</v>
      </c>
      <c r="AC1367" t="s">
        <v>38</v>
      </c>
    </row>
    <row r="1368" spans="1:29" x14ac:dyDescent="0.25">
      <c r="A1368" s="1" t="s">
        <v>6416</v>
      </c>
      <c r="B1368" t="s">
        <v>6417</v>
      </c>
      <c r="C1368" t="s">
        <v>5040</v>
      </c>
      <c r="D1368" t="str">
        <f>HYPERLINK("http://image.bazic.com/8258.jpg","CLICK HERE")</f>
        <v>CLICK HERE</v>
      </c>
      <c r="E1368" s="6">
        <v>0.89</v>
      </c>
      <c r="F1368" s="7">
        <v>0.45</v>
      </c>
      <c r="G1368" s="4">
        <v>25</v>
      </c>
      <c r="I1368">
        <v>17</v>
      </c>
      <c r="J1368">
        <v>11.75</v>
      </c>
      <c r="K1368">
        <v>6.5</v>
      </c>
      <c r="L1368">
        <v>0.75138000000000005</v>
      </c>
      <c r="M1368">
        <v>2.9</v>
      </c>
      <c r="S1368">
        <v>11.375</v>
      </c>
      <c r="T1368">
        <v>0.1875</v>
      </c>
      <c r="U1368">
        <v>16.625</v>
      </c>
      <c r="V1368">
        <v>2.052E-2</v>
      </c>
      <c r="W1368">
        <v>8.5999999999999993E-2</v>
      </c>
      <c r="X1368" s="2" t="s">
        <v>6418</v>
      </c>
      <c r="Z1368" s="3" t="s">
        <v>6419</v>
      </c>
      <c r="AA1368">
        <v>90</v>
      </c>
      <c r="AB1368" s="1" t="s">
        <v>5054</v>
      </c>
      <c r="AC1368" t="s">
        <v>38</v>
      </c>
    </row>
    <row r="1369" spans="1:29" x14ac:dyDescent="0.25">
      <c r="A1369" s="1" t="s">
        <v>6420</v>
      </c>
      <c r="B1369" t="s">
        <v>6421</v>
      </c>
      <c r="C1369" t="s">
        <v>5040</v>
      </c>
      <c r="D1369" t="str">
        <f>HYPERLINK("http://image.bazic.com/8270.jpg","CLICK HERE")</f>
        <v>CLICK HERE</v>
      </c>
      <c r="E1369" s="6">
        <v>2.99</v>
      </c>
      <c r="F1369" s="7">
        <v>1.2</v>
      </c>
      <c r="G1369" s="4">
        <v>24</v>
      </c>
      <c r="I1369">
        <v>14</v>
      </c>
      <c r="J1369">
        <v>10</v>
      </c>
      <c r="K1369">
        <v>11.5</v>
      </c>
      <c r="L1369">
        <v>0.93171000000000004</v>
      </c>
      <c r="M1369">
        <v>2.84</v>
      </c>
      <c r="S1369">
        <v>7.25</v>
      </c>
      <c r="T1369">
        <v>1</v>
      </c>
      <c r="U1369">
        <v>9.25</v>
      </c>
      <c r="V1369">
        <v>3.8809999999999997E-2</v>
      </c>
      <c r="W1369">
        <v>9.2999999999999999E-2</v>
      </c>
      <c r="X1369" s="2" t="s">
        <v>6422</v>
      </c>
      <c r="Z1369" s="3" t="s">
        <v>6423</v>
      </c>
      <c r="AA1369">
        <v>78</v>
      </c>
      <c r="AB1369" s="1" t="s">
        <v>5054</v>
      </c>
      <c r="AC1369" t="s">
        <v>38</v>
      </c>
    </row>
    <row r="1370" spans="1:29" x14ac:dyDescent="0.25">
      <c r="A1370" s="1" t="s">
        <v>6424</v>
      </c>
      <c r="B1370" t="s">
        <v>6425</v>
      </c>
      <c r="C1370" t="s">
        <v>5040</v>
      </c>
      <c r="D1370" t="str">
        <f>HYPERLINK("http://image.bazic.com/8271.jpg","CLICK HERE")</f>
        <v>CLICK HERE</v>
      </c>
      <c r="E1370" s="6">
        <v>2.99</v>
      </c>
      <c r="F1370" s="7">
        <v>1.2</v>
      </c>
      <c r="G1370" s="4">
        <v>24</v>
      </c>
      <c r="I1370">
        <v>12</v>
      </c>
      <c r="J1370">
        <v>10.5</v>
      </c>
      <c r="K1370">
        <v>16</v>
      </c>
      <c r="L1370">
        <v>1.1666700000000001</v>
      </c>
      <c r="M1370">
        <v>3.78</v>
      </c>
      <c r="S1370">
        <v>10</v>
      </c>
      <c r="T1370">
        <v>0.75</v>
      </c>
      <c r="U1370">
        <v>11.25</v>
      </c>
      <c r="V1370">
        <v>4.8829999999999998E-2</v>
      </c>
      <c r="W1370">
        <v>0.12</v>
      </c>
      <c r="X1370" s="2" t="s">
        <v>6426</v>
      </c>
      <c r="Z1370" s="3" t="s">
        <v>6427</v>
      </c>
      <c r="AA1370">
        <v>60</v>
      </c>
      <c r="AB1370" s="1" t="s">
        <v>5054</v>
      </c>
      <c r="AC1370" t="s">
        <v>38</v>
      </c>
    </row>
    <row r="1371" spans="1:29" x14ac:dyDescent="0.25">
      <c r="A1371" s="1" t="s">
        <v>6428</v>
      </c>
      <c r="B1371" t="s">
        <v>6429</v>
      </c>
      <c r="C1371" t="s">
        <v>5040</v>
      </c>
      <c r="D1371" t="str">
        <f>HYPERLINK("http://image.bazic.com/8272.jpg","CLICK HERE")</f>
        <v>CLICK HERE</v>
      </c>
      <c r="E1371" s="6">
        <v>2.99</v>
      </c>
      <c r="F1371" s="7">
        <v>1.2</v>
      </c>
      <c r="G1371" s="4">
        <v>24</v>
      </c>
      <c r="I1371">
        <v>15.75</v>
      </c>
      <c r="J1371">
        <v>12.5</v>
      </c>
      <c r="K1371">
        <v>11</v>
      </c>
      <c r="L1371">
        <v>1.25326</v>
      </c>
      <c r="M1371">
        <v>4.5</v>
      </c>
      <c r="S1371">
        <v>11</v>
      </c>
      <c r="T1371">
        <v>0.5</v>
      </c>
      <c r="U1371">
        <v>15</v>
      </c>
      <c r="V1371">
        <v>4.7739999999999998E-2</v>
      </c>
      <c r="W1371">
        <v>0.14000000000000001</v>
      </c>
      <c r="X1371" s="2" t="s">
        <v>6430</v>
      </c>
      <c r="Z1371" s="3" t="s">
        <v>6431</v>
      </c>
      <c r="AA1371">
        <v>60</v>
      </c>
      <c r="AB1371" s="1" t="s">
        <v>5054</v>
      </c>
      <c r="AC1371" t="s">
        <v>38</v>
      </c>
    </row>
    <row r="1372" spans="1:29" x14ac:dyDescent="0.25">
      <c r="A1372" s="1" t="s">
        <v>6432</v>
      </c>
      <c r="B1372" t="s">
        <v>6433</v>
      </c>
      <c r="C1372" t="s">
        <v>5040</v>
      </c>
      <c r="D1372" t="str">
        <f>HYPERLINK("http://image.bazic.com/8276.jpg","CLICK HERE")</f>
        <v>CLICK HERE</v>
      </c>
      <c r="E1372" s="6">
        <v>23.99</v>
      </c>
      <c r="F1372" s="7">
        <v>9.75</v>
      </c>
      <c r="G1372" s="4">
        <v>6</v>
      </c>
      <c r="I1372">
        <v>19.5</v>
      </c>
      <c r="J1372">
        <v>18</v>
      </c>
      <c r="K1372">
        <v>12.5</v>
      </c>
      <c r="L1372">
        <v>2.5390600000000001</v>
      </c>
      <c r="M1372">
        <v>7.76</v>
      </c>
      <c r="S1372">
        <v>11.5</v>
      </c>
      <c r="T1372">
        <v>9.75</v>
      </c>
      <c r="U1372">
        <v>4.5</v>
      </c>
      <c r="V1372">
        <v>0.29199000000000003</v>
      </c>
      <c r="W1372">
        <v>0.92600000000000005</v>
      </c>
      <c r="X1372" s="2" t="s">
        <v>6434</v>
      </c>
      <c r="Z1372" s="3" t="s">
        <v>6435</v>
      </c>
      <c r="AA1372">
        <v>32</v>
      </c>
      <c r="AB1372" s="1" t="s">
        <v>5054</v>
      </c>
      <c r="AC1372" t="s">
        <v>38</v>
      </c>
    </row>
    <row r="1373" spans="1:29" x14ac:dyDescent="0.25">
      <c r="A1373" s="1" t="s">
        <v>6436</v>
      </c>
      <c r="B1373" t="s">
        <v>6437</v>
      </c>
      <c r="C1373" t="s">
        <v>5040</v>
      </c>
      <c r="D1373" t="str">
        <f>HYPERLINK("http://image.bazic.com/8280.jpg","CLICK HERE")</f>
        <v>CLICK HERE</v>
      </c>
      <c r="E1373" s="6">
        <v>2.99</v>
      </c>
      <c r="F1373" s="7">
        <v>1.05</v>
      </c>
      <c r="G1373" s="4">
        <v>36</v>
      </c>
      <c r="I1373">
        <v>14.5</v>
      </c>
      <c r="J1373">
        <v>13</v>
      </c>
      <c r="K1373">
        <v>15.25</v>
      </c>
      <c r="L1373">
        <v>1.6635599999999999</v>
      </c>
      <c r="M1373">
        <v>3.26</v>
      </c>
      <c r="S1373">
        <v>5.25</v>
      </c>
      <c r="T1373">
        <v>1.5</v>
      </c>
      <c r="U1373">
        <v>14</v>
      </c>
      <c r="V1373">
        <v>6.3799999999999996E-2</v>
      </c>
      <c r="W1373">
        <v>7.4999999999999997E-2</v>
      </c>
      <c r="X1373" s="2" t="s">
        <v>6439</v>
      </c>
      <c r="Z1373" s="3" t="s">
        <v>6440</v>
      </c>
      <c r="AA1373">
        <v>36</v>
      </c>
      <c r="AB1373" s="1" t="s">
        <v>6438</v>
      </c>
      <c r="AC1373" t="s">
        <v>38</v>
      </c>
    </row>
    <row r="1374" spans="1:29" x14ac:dyDescent="0.25">
      <c r="A1374" s="1" t="s">
        <v>6441</v>
      </c>
      <c r="B1374" t="s">
        <v>6442</v>
      </c>
      <c r="C1374" t="s">
        <v>5040</v>
      </c>
      <c r="D1374" t="str">
        <f>HYPERLINK("http://image.bazic.com/8285.jpg","CLICK HERE")</f>
        <v>CLICK HERE</v>
      </c>
      <c r="E1374" s="6">
        <v>3.99</v>
      </c>
      <c r="F1374" s="7">
        <v>1.5</v>
      </c>
      <c r="G1374" s="4">
        <v>36</v>
      </c>
      <c r="I1374">
        <v>10.25</v>
      </c>
      <c r="J1374">
        <v>10.25</v>
      </c>
      <c r="K1374">
        <v>31</v>
      </c>
      <c r="L1374">
        <v>1.8848</v>
      </c>
      <c r="M1374">
        <v>21.68</v>
      </c>
      <c r="S1374">
        <v>1.3779999999999999</v>
      </c>
      <c r="T1374">
        <v>1.3779999999999999</v>
      </c>
      <c r="U1374">
        <v>30</v>
      </c>
      <c r="V1374">
        <v>3.2969999999999999E-2</v>
      </c>
      <c r="W1374">
        <v>0.06</v>
      </c>
      <c r="X1374" s="2" t="s">
        <v>6444</v>
      </c>
      <c r="Z1374" s="3" t="s">
        <v>6445</v>
      </c>
      <c r="AA1374">
        <v>32</v>
      </c>
      <c r="AB1374" s="1" t="s">
        <v>6443</v>
      </c>
      <c r="AC1374" t="s">
        <v>38</v>
      </c>
    </row>
    <row r="1375" spans="1:29" x14ac:dyDescent="0.25">
      <c r="A1375" s="1" t="s">
        <v>6446</v>
      </c>
      <c r="B1375" t="s">
        <v>6447</v>
      </c>
      <c r="C1375" t="s">
        <v>2106</v>
      </c>
      <c r="D1375" t="str">
        <f>HYPERLINK("http://image.bazic.com/834.jpg","CLICK HERE")</f>
        <v>CLICK HERE</v>
      </c>
      <c r="E1375" s="6">
        <v>2.99</v>
      </c>
      <c r="F1375" s="7">
        <v>1.05</v>
      </c>
      <c r="G1375" s="4">
        <v>24</v>
      </c>
      <c r="I1375">
        <v>17</v>
      </c>
      <c r="J1375">
        <v>11</v>
      </c>
      <c r="K1375">
        <v>8.5</v>
      </c>
      <c r="L1375">
        <v>0.91984999999999995</v>
      </c>
      <c r="M1375">
        <v>4.04</v>
      </c>
      <c r="S1375">
        <v>8</v>
      </c>
      <c r="T1375">
        <v>3.375</v>
      </c>
      <c r="U1375">
        <v>1.875</v>
      </c>
      <c r="V1375">
        <v>2.93E-2</v>
      </c>
      <c r="W1375">
        <v>0.12</v>
      </c>
      <c r="X1375" s="2" t="s">
        <v>6448</v>
      </c>
      <c r="Z1375" s="3" t="s">
        <v>6449</v>
      </c>
      <c r="AA1375">
        <v>72</v>
      </c>
      <c r="AB1375" s="1" t="s">
        <v>611</v>
      </c>
      <c r="AC1375" t="s">
        <v>38</v>
      </c>
    </row>
    <row r="1376" spans="1:29" x14ac:dyDescent="0.25">
      <c r="A1376" s="1" t="s">
        <v>6450</v>
      </c>
      <c r="B1376" t="s">
        <v>6451</v>
      </c>
      <c r="C1376" t="s">
        <v>2106</v>
      </c>
      <c r="D1376" t="str">
        <f>HYPERLINK("http://image.bazic.com/835.jpg","CLICK HERE")</f>
        <v>CLICK HERE</v>
      </c>
      <c r="E1376" s="6">
        <v>2.99</v>
      </c>
      <c r="F1376" s="7">
        <v>1.05</v>
      </c>
      <c r="G1376" s="4">
        <v>24</v>
      </c>
      <c r="I1376">
        <v>17</v>
      </c>
      <c r="J1376">
        <v>10.75</v>
      </c>
      <c r="K1376">
        <v>8.75</v>
      </c>
      <c r="L1376">
        <v>0.92537999999999998</v>
      </c>
      <c r="M1376">
        <v>3.96</v>
      </c>
      <c r="S1376">
        <v>8</v>
      </c>
      <c r="T1376">
        <v>3.375</v>
      </c>
      <c r="U1376">
        <v>1.875</v>
      </c>
      <c r="V1376">
        <v>2.93E-2</v>
      </c>
      <c r="W1376">
        <v>0.12</v>
      </c>
      <c r="X1376" s="2" t="s">
        <v>6452</v>
      </c>
      <c r="Z1376" s="3" t="s">
        <v>6453</v>
      </c>
      <c r="AA1376">
        <v>80</v>
      </c>
      <c r="AB1376" s="1" t="s">
        <v>611</v>
      </c>
      <c r="AC1376" t="s">
        <v>38</v>
      </c>
    </row>
    <row r="1377" spans="1:29" x14ac:dyDescent="0.25">
      <c r="A1377" s="1" t="s">
        <v>6454</v>
      </c>
      <c r="B1377" t="s">
        <v>6455</v>
      </c>
      <c r="C1377" t="s">
        <v>2106</v>
      </c>
      <c r="D1377" t="str">
        <f>HYPERLINK("http://image.bazic.com/836.jpg","CLICK HERE")</f>
        <v>CLICK HERE</v>
      </c>
      <c r="E1377" s="6">
        <v>2.99</v>
      </c>
      <c r="F1377" s="7">
        <v>1.2</v>
      </c>
      <c r="G1377" s="4">
        <v>144</v>
      </c>
      <c r="H1377" s="5">
        <v>24</v>
      </c>
      <c r="I1377">
        <v>27</v>
      </c>
      <c r="J1377">
        <v>15.25</v>
      </c>
      <c r="K1377">
        <v>19.5</v>
      </c>
      <c r="L1377">
        <v>4.6464800000000004</v>
      </c>
      <c r="M1377">
        <v>35.46</v>
      </c>
      <c r="N1377" s="4">
        <v>14.5</v>
      </c>
      <c r="O1377">
        <v>8.5</v>
      </c>
      <c r="P1377">
        <v>9.5</v>
      </c>
      <c r="Q1377">
        <v>0.67759000000000003</v>
      </c>
      <c r="R1377" s="5">
        <v>5.22</v>
      </c>
      <c r="S1377">
        <v>8.5</v>
      </c>
      <c r="T1377">
        <v>3.5430000000000001</v>
      </c>
      <c r="U1377">
        <v>1.4570000000000001</v>
      </c>
      <c r="V1377">
        <v>2.5389999999999999E-2</v>
      </c>
      <c r="W1377">
        <v>0.2</v>
      </c>
      <c r="X1377" s="2" t="s">
        <v>6456</v>
      </c>
      <c r="Y1377" s="1" t="s">
        <v>6457</v>
      </c>
      <c r="Z1377" s="3" t="s">
        <v>6458</v>
      </c>
      <c r="AA1377">
        <v>12</v>
      </c>
      <c r="AB1377" s="1" t="s">
        <v>611</v>
      </c>
      <c r="AC1377" t="s">
        <v>38</v>
      </c>
    </row>
    <row r="1378" spans="1:29" x14ac:dyDescent="0.25">
      <c r="A1378" s="1" t="s">
        <v>6459</v>
      </c>
      <c r="B1378" t="s">
        <v>6460</v>
      </c>
      <c r="C1378" t="s">
        <v>2106</v>
      </c>
      <c r="D1378" t="str">
        <f>HYPERLINK("http://image.bazic.com/837.jpg","CLICK HERE")</f>
        <v>CLICK HERE</v>
      </c>
      <c r="E1378" s="6">
        <v>2.99</v>
      </c>
      <c r="F1378" s="7">
        <v>1.2</v>
      </c>
      <c r="G1378" s="4">
        <v>144</v>
      </c>
      <c r="H1378" s="5">
        <v>24</v>
      </c>
      <c r="I1378">
        <v>27.25</v>
      </c>
      <c r="J1378">
        <v>15.23</v>
      </c>
      <c r="K1378">
        <v>19.75</v>
      </c>
      <c r="L1378">
        <v>4.7434000000000003</v>
      </c>
      <c r="M1378">
        <v>36.06</v>
      </c>
      <c r="N1378" s="4">
        <v>14</v>
      </c>
      <c r="O1378">
        <v>8.75</v>
      </c>
      <c r="P1378">
        <v>9.5</v>
      </c>
      <c r="Q1378">
        <v>0.67347000000000001</v>
      </c>
      <c r="R1378" s="5">
        <v>5.66</v>
      </c>
      <c r="S1378">
        <v>8.5</v>
      </c>
      <c r="T1378">
        <v>3.5430000000000001</v>
      </c>
      <c r="U1378">
        <v>1.4570000000000001</v>
      </c>
      <c r="V1378">
        <v>2.5389999999999999E-2</v>
      </c>
      <c r="W1378">
        <v>0.2</v>
      </c>
      <c r="X1378" s="2" t="s">
        <v>6461</v>
      </c>
      <c r="Y1378" s="1" t="s">
        <v>6462</v>
      </c>
      <c r="Z1378" s="3" t="s">
        <v>6463</v>
      </c>
      <c r="AA1378">
        <v>12</v>
      </c>
      <c r="AB1378" s="1" t="s">
        <v>611</v>
      </c>
      <c r="AC1378" t="s">
        <v>38</v>
      </c>
    </row>
    <row r="1379" spans="1:29" x14ac:dyDescent="0.25">
      <c r="A1379" s="1" t="s">
        <v>6464</v>
      </c>
      <c r="B1379" t="s">
        <v>6465</v>
      </c>
      <c r="C1379" t="s">
        <v>2106</v>
      </c>
      <c r="D1379" t="str">
        <f>HYPERLINK("http://image.bazic.com/839.jpg","CLICK HERE")</f>
        <v>CLICK HERE</v>
      </c>
      <c r="E1379" s="6">
        <v>3.99</v>
      </c>
      <c r="F1379" s="7">
        <v>1.5</v>
      </c>
      <c r="G1379" s="4">
        <v>24</v>
      </c>
      <c r="I1379">
        <v>17</v>
      </c>
      <c r="J1379">
        <v>16.25</v>
      </c>
      <c r="K1379">
        <v>11</v>
      </c>
      <c r="L1379">
        <v>1.75854</v>
      </c>
      <c r="M1379">
        <v>6.46</v>
      </c>
      <c r="S1379">
        <v>8</v>
      </c>
      <c r="T1379">
        <v>5.2359999999999998</v>
      </c>
      <c r="U1379">
        <v>2.3620000000000001</v>
      </c>
      <c r="V1379">
        <v>5.7259999999999998E-2</v>
      </c>
      <c r="W1379">
        <v>0.2</v>
      </c>
      <c r="X1379" s="2" t="s">
        <v>6466</v>
      </c>
      <c r="Z1379" s="3" t="s">
        <v>6467</v>
      </c>
      <c r="AA1379">
        <v>36</v>
      </c>
      <c r="AB1379" s="1" t="s">
        <v>611</v>
      </c>
      <c r="AC1379" t="s">
        <v>38</v>
      </c>
    </row>
    <row r="1380" spans="1:29" x14ac:dyDescent="0.25">
      <c r="A1380" s="1" t="s">
        <v>6468</v>
      </c>
      <c r="B1380" t="s">
        <v>6469</v>
      </c>
      <c r="C1380" t="s">
        <v>2106</v>
      </c>
      <c r="D1380" t="str">
        <f>HYPERLINK("http://image.bazic.com/840.jpg","CLICK HERE")</f>
        <v>CLICK HERE</v>
      </c>
      <c r="E1380" s="6">
        <v>3.99</v>
      </c>
      <c r="F1380" s="7">
        <v>1.2</v>
      </c>
      <c r="G1380" s="4">
        <v>24</v>
      </c>
      <c r="I1380">
        <v>17</v>
      </c>
      <c r="J1380">
        <v>16.5</v>
      </c>
      <c r="K1380">
        <v>11</v>
      </c>
      <c r="L1380">
        <v>1.78559</v>
      </c>
      <c r="M1380">
        <v>6.94</v>
      </c>
      <c r="S1380">
        <v>8</v>
      </c>
      <c r="T1380">
        <v>5.2359999999999998</v>
      </c>
      <c r="U1380">
        <v>2.3620000000000001</v>
      </c>
      <c r="V1380">
        <v>5.7259999999999998E-2</v>
      </c>
      <c r="W1380">
        <v>0.22</v>
      </c>
      <c r="X1380" s="2" t="s">
        <v>6470</v>
      </c>
      <c r="Z1380" s="3" t="s">
        <v>6471</v>
      </c>
      <c r="AA1380">
        <v>36</v>
      </c>
      <c r="AB1380" s="1" t="s">
        <v>611</v>
      </c>
      <c r="AC1380" t="s">
        <v>38</v>
      </c>
    </row>
    <row r="1381" spans="1:29" x14ac:dyDescent="0.25">
      <c r="A1381" s="1" t="s">
        <v>6472</v>
      </c>
      <c r="B1381" t="s">
        <v>6473</v>
      </c>
      <c r="C1381" t="s">
        <v>2106</v>
      </c>
      <c r="D1381" t="str">
        <f>HYPERLINK("http://image.bazic.com/841.jpg","CLICK HERE")</f>
        <v>CLICK HERE</v>
      </c>
      <c r="E1381" s="6">
        <v>3.99</v>
      </c>
      <c r="F1381" s="7">
        <v>1.2</v>
      </c>
      <c r="G1381" s="4">
        <v>24</v>
      </c>
      <c r="I1381">
        <v>16.75</v>
      </c>
      <c r="J1381">
        <v>16.5</v>
      </c>
      <c r="K1381">
        <v>11</v>
      </c>
      <c r="L1381">
        <v>1.7593300000000001</v>
      </c>
      <c r="M1381">
        <v>6.72</v>
      </c>
      <c r="S1381">
        <v>8</v>
      </c>
      <c r="T1381">
        <v>5.2359999999999998</v>
      </c>
      <c r="U1381">
        <v>2.3620000000000001</v>
      </c>
      <c r="V1381">
        <v>5.7259999999999998E-2</v>
      </c>
      <c r="W1381">
        <v>0.2</v>
      </c>
      <c r="X1381" s="2" t="s">
        <v>6474</v>
      </c>
      <c r="Z1381" s="3" t="s">
        <v>6475</v>
      </c>
      <c r="AA1381">
        <v>36</v>
      </c>
      <c r="AB1381" s="1" t="s">
        <v>611</v>
      </c>
      <c r="AC1381" t="s">
        <v>38</v>
      </c>
    </row>
    <row r="1382" spans="1:29" x14ac:dyDescent="0.25">
      <c r="A1382" s="1" t="s">
        <v>6476</v>
      </c>
      <c r="B1382" t="s">
        <v>6477</v>
      </c>
      <c r="C1382" t="s">
        <v>2106</v>
      </c>
      <c r="D1382" t="str">
        <f>HYPERLINK("http://image.bazic.com/842.jpg","CLICK HERE")</f>
        <v>CLICK HERE</v>
      </c>
      <c r="E1382" s="6">
        <v>3.99</v>
      </c>
      <c r="F1382" s="7">
        <v>1.2</v>
      </c>
      <c r="G1382" s="4">
        <v>24</v>
      </c>
      <c r="I1382">
        <v>17</v>
      </c>
      <c r="J1382">
        <v>16.5</v>
      </c>
      <c r="K1382">
        <v>11</v>
      </c>
      <c r="L1382">
        <v>1.78559</v>
      </c>
      <c r="M1382">
        <v>6.26</v>
      </c>
      <c r="S1382">
        <v>8</v>
      </c>
      <c r="T1382">
        <v>5.2359999999999998</v>
      </c>
      <c r="U1382">
        <v>2.3620000000000001</v>
      </c>
      <c r="V1382">
        <v>5.7259999999999998E-2</v>
      </c>
      <c r="W1382">
        <v>0.2</v>
      </c>
      <c r="X1382" s="2" t="s">
        <v>6478</v>
      </c>
      <c r="Z1382" s="3" t="s">
        <v>6479</v>
      </c>
      <c r="AA1382">
        <v>36</v>
      </c>
      <c r="AB1382" s="1" t="s">
        <v>611</v>
      </c>
      <c r="AC1382" t="s">
        <v>38</v>
      </c>
    </row>
    <row r="1383" spans="1:29" x14ac:dyDescent="0.25">
      <c r="A1383" s="1" t="s">
        <v>6480</v>
      </c>
      <c r="B1383" t="s">
        <v>6481</v>
      </c>
      <c r="C1383" t="s">
        <v>617</v>
      </c>
      <c r="D1383" t="str">
        <f>HYPERLINK("http://image.bazic.com/84200.jpg","CLICK HERE")</f>
        <v>CLICK HERE</v>
      </c>
      <c r="E1383" s="6">
        <v>4.95</v>
      </c>
      <c r="F1383" s="7">
        <v>1.05</v>
      </c>
      <c r="G1383" s="4">
        <v>48</v>
      </c>
      <c r="I1383">
        <v>15.75</v>
      </c>
      <c r="J1383">
        <v>11.25</v>
      </c>
      <c r="K1383">
        <v>5.25</v>
      </c>
      <c r="L1383">
        <v>0.53832999999999998</v>
      </c>
      <c r="M1383">
        <v>14</v>
      </c>
      <c r="S1383">
        <v>7.7560000000000002</v>
      </c>
      <c r="T1383">
        <v>0.23599999999999999</v>
      </c>
      <c r="U1383">
        <v>10.709</v>
      </c>
      <c r="V1383">
        <v>1.1339999999999999E-2</v>
      </c>
      <c r="W1383">
        <v>0.28000000000000003</v>
      </c>
      <c r="X1383" s="2" t="s">
        <v>6482</v>
      </c>
      <c r="Z1383" s="3" t="s">
        <v>6483</v>
      </c>
      <c r="AA1383">
        <v>100</v>
      </c>
      <c r="AB1383" s="1" t="s">
        <v>30</v>
      </c>
      <c r="AC1383" t="s">
        <v>3016</v>
      </c>
    </row>
    <row r="1384" spans="1:29" x14ac:dyDescent="0.25">
      <c r="A1384" s="1" t="s">
        <v>6484</v>
      </c>
      <c r="B1384" t="s">
        <v>6485</v>
      </c>
      <c r="C1384" t="s">
        <v>617</v>
      </c>
      <c r="D1384" t="str">
        <f>HYPERLINK("http://image.bazic.com/84300.jpg","CLICK HERE")</f>
        <v>CLICK HERE</v>
      </c>
      <c r="E1384" s="6">
        <v>4.95</v>
      </c>
      <c r="F1384" s="7">
        <v>1.05</v>
      </c>
      <c r="G1384" s="4">
        <v>48</v>
      </c>
      <c r="I1384">
        <v>15.5</v>
      </c>
      <c r="J1384">
        <v>11.25</v>
      </c>
      <c r="K1384">
        <v>8.25</v>
      </c>
      <c r="L1384">
        <v>0.83252000000000004</v>
      </c>
      <c r="M1384">
        <v>16.46</v>
      </c>
      <c r="S1384">
        <v>7.75</v>
      </c>
      <c r="T1384">
        <v>0.25</v>
      </c>
      <c r="U1384">
        <v>11</v>
      </c>
      <c r="V1384">
        <v>1.2330000000000001E-2</v>
      </c>
      <c r="W1384">
        <v>0.34</v>
      </c>
      <c r="X1384" s="2" t="s">
        <v>6486</v>
      </c>
      <c r="Z1384" s="3" t="s">
        <v>6487</v>
      </c>
      <c r="AA1384">
        <v>80</v>
      </c>
      <c r="AB1384" s="1" t="s">
        <v>30</v>
      </c>
      <c r="AC1384" t="s">
        <v>3016</v>
      </c>
    </row>
    <row r="1385" spans="1:29" x14ac:dyDescent="0.25">
      <c r="A1385" s="1" t="s">
        <v>6488</v>
      </c>
      <c r="B1385" t="s">
        <v>6489</v>
      </c>
      <c r="C1385" t="s">
        <v>617</v>
      </c>
      <c r="D1385" t="str">
        <f>HYPERLINK("http://image.bazic.com/844.jpg","CLICK HERE")</f>
        <v>CLICK HERE</v>
      </c>
      <c r="E1385" s="6">
        <v>4.95</v>
      </c>
      <c r="F1385" s="7">
        <v>1.05</v>
      </c>
      <c r="G1385" s="4">
        <v>48</v>
      </c>
      <c r="I1385">
        <v>15.75</v>
      </c>
      <c r="J1385">
        <v>11</v>
      </c>
      <c r="K1385">
        <v>5.25</v>
      </c>
      <c r="L1385">
        <v>0.52637</v>
      </c>
      <c r="M1385">
        <v>13.78</v>
      </c>
      <c r="S1385">
        <v>7.7560000000000002</v>
      </c>
      <c r="T1385">
        <v>0.23599999999999999</v>
      </c>
      <c r="U1385">
        <v>10.709</v>
      </c>
      <c r="V1385">
        <v>1.1339999999999999E-2</v>
      </c>
      <c r="W1385">
        <v>0.28000000000000003</v>
      </c>
      <c r="X1385" s="2" t="s">
        <v>6490</v>
      </c>
      <c r="Z1385" s="3" t="s">
        <v>6491</v>
      </c>
      <c r="AA1385">
        <v>100</v>
      </c>
      <c r="AB1385" s="1" t="s">
        <v>30</v>
      </c>
      <c r="AC1385" t="s">
        <v>31</v>
      </c>
    </row>
    <row r="1386" spans="1:29" x14ac:dyDescent="0.25">
      <c r="A1386" s="1" t="s">
        <v>6492</v>
      </c>
      <c r="B1386" t="s">
        <v>6493</v>
      </c>
      <c r="C1386" t="s">
        <v>2106</v>
      </c>
      <c r="D1386" t="str">
        <f>HYPERLINK("http://image.bazic.com/845.jpg","CLICK HERE")</f>
        <v>CLICK HERE</v>
      </c>
      <c r="E1386" s="6">
        <v>3.99</v>
      </c>
      <c r="F1386" s="7">
        <v>1.5</v>
      </c>
      <c r="G1386" s="4">
        <v>24</v>
      </c>
      <c r="I1386">
        <v>17.25</v>
      </c>
      <c r="J1386">
        <v>17.25</v>
      </c>
      <c r="K1386">
        <v>11.25</v>
      </c>
      <c r="L1386">
        <v>1.93726</v>
      </c>
      <c r="M1386">
        <v>8.06</v>
      </c>
      <c r="S1386">
        <v>8</v>
      </c>
      <c r="T1386">
        <v>5.2359999999999998</v>
      </c>
      <c r="U1386">
        <v>2.3620000000000001</v>
      </c>
      <c r="V1386">
        <v>5.7259999999999998E-2</v>
      </c>
      <c r="W1386">
        <v>0.26</v>
      </c>
      <c r="X1386" s="2" t="s">
        <v>6494</v>
      </c>
      <c r="Z1386" s="3" t="s">
        <v>6495</v>
      </c>
      <c r="AA1386">
        <v>36</v>
      </c>
      <c r="AB1386" s="1" t="s">
        <v>611</v>
      </c>
      <c r="AC1386" t="s">
        <v>38</v>
      </c>
    </row>
    <row r="1387" spans="1:29" x14ac:dyDescent="0.25">
      <c r="A1387" s="1" t="s">
        <v>6496</v>
      </c>
      <c r="B1387" t="s">
        <v>6497</v>
      </c>
      <c r="C1387" t="s">
        <v>2106</v>
      </c>
      <c r="D1387" t="str">
        <f>HYPERLINK("http://image.bazic.com/846.jpg","CLICK HERE")</f>
        <v>CLICK HERE</v>
      </c>
      <c r="E1387" s="6">
        <v>3.99</v>
      </c>
      <c r="F1387" s="7">
        <v>1.1499999999999999</v>
      </c>
      <c r="G1387" s="4">
        <v>24</v>
      </c>
      <c r="I1387">
        <v>16.5</v>
      </c>
      <c r="J1387">
        <v>10.75</v>
      </c>
      <c r="K1387">
        <v>13.75</v>
      </c>
      <c r="L1387">
        <v>1.4114</v>
      </c>
      <c r="M1387">
        <v>4.92</v>
      </c>
      <c r="S1387">
        <v>7.75</v>
      </c>
      <c r="T1387">
        <v>2</v>
      </c>
      <c r="U1387">
        <v>5</v>
      </c>
      <c r="V1387">
        <v>4.4850000000000001E-2</v>
      </c>
      <c r="W1387">
        <v>0.16</v>
      </c>
      <c r="X1387" s="2" t="s">
        <v>6498</v>
      </c>
      <c r="Z1387" s="3" t="s">
        <v>6499</v>
      </c>
      <c r="AA1387">
        <v>50</v>
      </c>
      <c r="AB1387" s="1" t="s">
        <v>611</v>
      </c>
      <c r="AC1387" t="s">
        <v>38</v>
      </c>
    </row>
    <row r="1388" spans="1:29" x14ac:dyDescent="0.25">
      <c r="A1388" s="1" t="s">
        <v>6500</v>
      </c>
      <c r="B1388" t="s">
        <v>6501</v>
      </c>
      <c r="C1388" t="s">
        <v>2106</v>
      </c>
      <c r="D1388" t="str">
        <f>HYPERLINK("http://image.bazic.com/847.jpg","CLICK HERE")</f>
        <v>CLICK HERE</v>
      </c>
      <c r="E1388" s="6">
        <v>3.99</v>
      </c>
      <c r="F1388" s="7">
        <v>1.1499999999999999</v>
      </c>
      <c r="G1388" s="4">
        <v>24</v>
      </c>
      <c r="I1388">
        <v>16.5</v>
      </c>
      <c r="J1388">
        <v>11</v>
      </c>
      <c r="K1388">
        <v>14.25</v>
      </c>
      <c r="L1388">
        <v>1.49675</v>
      </c>
      <c r="M1388">
        <v>5.5</v>
      </c>
      <c r="S1388">
        <v>7.75</v>
      </c>
      <c r="T1388">
        <v>5</v>
      </c>
      <c r="U1388">
        <v>2</v>
      </c>
      <c r="V1388">
        <v>4.4850000000000001E-2</v>
      </c>
      <c r="W1388">
        <v>0.18</v>
      </c>
      <c r="X1388" s="2" t="s">
        <v>6502</v>
      </c>
      <c r="Z1388" s="3" t="s">
        <v>6503</v>
      </c>
      <c r="AA1388">
        <v>50</v>
      </c>
      <c r="AB1388" s="1" t="s">
        <v>611</v>
      </c>
      <c r="AC1388" t="s">
        <v>38</v>
      </c>
    </row>
    <row r="1389" spans="1:29" x14ac:dyDescent="0.25">
      <c r="A1389" s="1" t="s">
        <v>6504</v>
      </c>
      <c r="B1389" t="s">
        <v>6505</v>
      </c>
      <c r="C1389" t="s">
        <v>2106</v>
      </c>
      <c r="D1389" t="str">
        <f>HYPERLINK("http://image.bazic.com/850.jpg","CLICK HERE")</f>
        <v>CLICK HERE</v>
      </c>
      <c r="E1389" s="6">
        <v>4.99</v>
      </c>
      <c r="F1389" s="7">
        <v>2.25</v>
      </c>
      <c r="G1389" s="4">
        <v>12</v>
      </c>
      <c r="I1389">
        <v>16.5</v>
      </c>
      <c r="J1389">
        <v>14.25</v>
      </c>
      <c r="K1389">
        <v>11</v>
      </c>
      <c r="L1389">
        <v>1.49675</v>
      </c>
      <c r="M1389">
        <v>6.02</v>
      </c>
      <c r="S1389">
        <v>13.425000000000001</v>
      </c>
      <c r="T1389">
        <v>5.3150000000000004</v>
      </c>
      <c r="U1389">
        <v>2.5590000000000002</v>
      </c>
      <c r="V1389">
        <v>0.10567</v>
      </c>
      <c r="W1389">
        <v>0.38</v>
      </c>
      <c r="X1389" s="2" t="s">
        <v>6506</v>
      </c>
      <c r="Z1389" s="3" t="s">
        <v>6507</v>
      </c>
      <c r="AA1389">
        <v>45</v>
      </c>
      <c r="AB1389" s="1" t="s">
        <v>611</v>
      </c>
      <c r="AC1389" t="s">
        <v>38</v>
      </c>
    </row>
    <row r="1390" spans="1:29" x14ac:dyDescent="0.25">
      <c r="A1390" s="1" t="s">
        <v>6508</v>
      </c>
      <c r="B1390" t="s">
        <v>6509</v>
      </c>
      <c r="C1390" t="s">
        <v>2106</v>
      </c>
      <c r="D1390" t="str">
        <f>HYPERLINK("http://image.bazic.com/851.jpg","CLICK HERE")</f>
        <v>CLICK HERE</v>
      </c>
      <c r="E1390" s="6">
        <v>4.99</v>
      </c>
      <c r="F1390" s="7">
        <v>2.25</v>
      </c>
      <c r="G1390" s="4">
        <v>12</v>
      </c>
      <c r="I1390">
        <v>16.5</v>
      </c>
      <c r="J1390">
        <v>14</v>
      </c>
      <c r="K1390">
        <v>11.25</v>
      </c>
      <c r="L1390">
        <v>1.5039100000000001</v>
      </c>
      <c r="M1390">
        <v>6.1</v>
      </c>
      <c r="S1390">
        <v>13.425000000000001</v>
      </c>
      <c r="T1390">
        <v>5.3150000000000004</v>
      </c>
      <c r="U1390">
        <v>2.5590000000000002</v>
      </c>
      <c r="V1390">
        <v>0.10567</v>
      </c>
      <c r="W1390">
        <v>0.4</v>
      </c>
      <c r="X1390" s="2" t="s">
        <v>6510</v>
      </c>
      <c r="Z1390" s="3" t="s">
        <v>6511</v>
      </c>
      <c r="AA1390">
        <v>45</v>
      </c>
      <c r="AB1390" s="1" t="s">
        <v>611</v>
      </c>
      <c r="AC1390" t="s">
        <v>38</v>
      </c>
    </row>
    <row r="1391" spans="1:29" x14ac:dyDescent="0.25">
      <c r="A1391" s="1" t="s">
        <v>6512</v>
      </c>
      <c r="B1391" t="s">
        <v>6513</v>
      </c>
      <c r="C1391" t="s">
        <v>2106</v>
      </c>
      <c r="D1391" t="str">
        <f>HYPERLINK("http://image.bazic.com/860.jpg","CLICK HERE")</f>
        <v>CLICK HERE</v>
      </c>
      <c r="E1391" s="6">
        <v>11.99</v>
      </c>
      <c r="F1391" s="7">
        <v>5.85</v>
      </c>
      <c r="G1391" s="4">
        <v>8</v>
      </c>
      <c r="I1391">
        <v>23.5</v>
      </c>
      <c r="J1391">
        <v>12.25</v>
      </c>
      <c r="K1391">
        <v>15</v>
      </c>
      <c r="L1391">
        <v>2.49891</v>
      </c>
      <c r="M1391">
        <v>13.16</v>
      </c>
      <c r="S1391">
        <v>23</v>
      </c>
      <c r="T1391">
        <v>11.875</v>
      </c>
      <c r="U1391">
        <v>8.375</v>
      </c>
      <c r="V1391">
        <v>1.3237399999999999</v>
      </c>
      <c r="W1391">
        <v>1.44</v>
      </c>
      <c r="X1391" s="2" t="s">
        <v>6515</v>
      </c>
      <c r="Z1391" s="3" t="s">
        <v>6516</v>
      </c>
      <c r="AA1391">
        <v>30</v>
      </c>
      <c r="AB1391" s="1" t="s">
        <v>6514</v>
      </c>
      <c r="AC1391" t="s">
        <v>38</v>
      </c>
    </row>
    <row r="1392" spans="1:29" x14ac:dyDescent="0.25">
      <c r="A1392" s="1" t="s">
        <v>6517</v>
      </c>
      <c r="B1392" t="s">
        <v>6518</v>
      </c>
      <c r="C1392" t="s">
        <v>617</v>
      </c>
      <c r="D1392" t="str">
        <f>HYPERLINK("http://image.bazic.com/86000.jpg","CLICK HERE")</f>
        <v>CLICK HERE</v>
      </c>
      <c r="E1392" s="6">
        <v>4.95</v>
      </c>
      <c r="F1392" s="7">
        <v>1.05</v>
      </c>
      <c r="G1392" s="4">
        <v>48</v>
      </c>
      <c r="I1392">
        <v>15.75</v>
      </c>
      <c r="J1392">
        <v>11.25</v>
      </c>
      <c r="K1392">
        <v>5.25</v>
      </c>
      <c r="L1392">
        <v>0.53832999999999998</v>
      </c>
      <c r="M1392">
        <v>15.1</v>
      </c>
      <c r="S1392">
        <v>7.75</v>
      </c>
      <c r="T1392">
        <v>0.25</v>
      </c>
      <c r="U1392">
        <v>10.75</v>
      </c>
      <c r="V1392">
        <v>1.205E-2</v>
      </c>
      <c r="W1392">
        <v>0.28000000000000003</v>
      </c>
      <c r="X1392" s="2" t="s">
        <v>6519</v>
      </c>
      <c r="Z1392" s="3" t="s">
        <v>6520</v>
      </c>
      <c r="AA1392">
        <v>100</v>
      </c>
      <c r="AB1392" s="1" t="s">
        <v>30</v>
      </c>
      <c r="AC1392" t="s">
        <v>31</v>
      </c>
    </row>
    <row r="1393" spans="1:29" x14ac:dyDescent="0.25">
      <c r="A1393" s="1" t="s">
        <v>6521</v>
      </c>
      <c r="B1393" t="s">
        <v>6522</v>
      </c>
      <c r="C1393" t="s">
        <v>2106</v>
      </c>
      <c r="D1393" t="str">
        <f>HYPERLINK("http://image.bazic.com/861.jpg","CLICK HERE")</f>
        <v>CLICK HERE</v>
      </c>
      <c r="E1393" s="6">
        <v>24.99</v>
      </c>
      <c r="F1393" s="7">
        <v>10.35</v>
      </c>
      <c r="G1393" s="4">
        <v>6</v>
      </c>
      <c r="I1393">
        <v>14.5</v>
      </c>
      <c r="J1393">
        <v>13.25</v>
      </c>
      <c r="K1393">
        <v>18.5</v>
      </c>
      <c r="L1393">
        <v>2.0568900000000001</v>
      </c>
      <c r="M1393">
        <v>14.42</v>
      </c>
      <c r="S1393">
        <v>17.5</v>
      </c>
      <c r="T1393">
        <v>12.5</v>
      </c>
      <c r="U1393">
        <v>2.25</v>
      </c>
      <c r="V1393">
        <v>0.28483000000000003</v>
      </c>
      <c r="W1393">
        <v>2.1800000000000002</v>
      </c>
      <c r="X1393" s="2" t="s">
        <v>6523</v>
      </c>
      <c r="Z1393" s="3" t="s">
        <v>6524</v>
      </c>
      <c r="AA1393">
        <v>36</v>
      </c>
      <c r="AB1393" s="1" t="s">
        <v>6514</v>
      </c>
      <c r="AC1393" t="s">
        <v>38</v>
      </c>
    </row>
    <row r="1394" spans="1:29" x14ac:dyDescent="0.25">
      <c r="A1394" s="1" t="s">
        <v>6525</v>
      </c>
      <c r="B1394" t="s">
        <v>6526</v>
      </c>
      <c r="C1394" t="s">
        <v>6527</v>
      </c>
      <c r="D1394" t="str">
        <f>HYPERLINK("http://image.bazic.com/901.jpg","CLICK HERE")</f>
        <v>CLICK HERE</v>
      </c>
      <c r="E1394" s="6">
        <v>1.99</v>
      </c>
      <c r="F1394" s="7">
        <v>0.89</v>
      </c>
      <c r="G1394" s="4">
        <v>144</v>
      </c>
      <c r="H1394" s="5">
        <v>24</v>
      </c>
      <c r="I1394">
        <v>20</v>
      </c>
      <c r="J1394">
        <v>9</v>
      </c>
      <c r="K1394">
        <v>14</v>
      </c>
      <c r="L1394">
        <v>1.4583299999999999</v>
      </c>
      <c r="M1394">
        <v>20</v>
      </c>
      <c r="N1394" s="4">
        <v>8.25</v>
      </c>
      <c r="O1394">
        <v>6.5</v>
      </c>
      <c r="P1394">
        <v>6.75</v>
      </c>
      <c r="Q1394">
        <v>0.20946999999999999</v>
      </c>
      <c r="R1394" s="5">
        <v>3.14</v>
      </c>
      <c r="S1394">
        <v>3.9369999999999998</v>
      </c>
      <c r="T1394">
        <v>0.98399999999999999</v>
      </c>
      <c r="U1394">
        <v>5.1180000000000003</v>
      </c>
      <c r="V1394">
        <v>1.1469999999999999E-2</v>
      </c>
      <c r="W1394">
        <v>0.18</v>
      </c>
      <c r="X1394" s="2" t="s">
        <v>6529</v>
      </c>
      <c r="Y1394" s="1" t="s">
        <v>6530</v>
      </c>
      <c r="Z1394" s="3" t="s">
        <v>6531</v>
      </c>
      <c r="AA1394">
        <v>50</v>
      </c>
      <c r="AB1394" s="1" t="s">
        <v>6528</v>
      </c>
      <c r="AC1394" t="s">
        <v>38</v>
      </c>
    </row>
    <row r="1395" spans="1:29" x14ac:dyDescent="0.25">
      <c r="A1395" s="1" t="s">
        <v>6532</v>
      </c>
      <c r="B1395" t="s">
        <v>6533</v>
      </c>
      <c r="C1395" t="s">
        <v>6527</v>
      </c>
      <c r="D1395" t="str">
        <f>HYPERLINK("http://image.bazic.com/902.jpg","CLICK HERE")</f>
        <v>CLICK HERE</v>
      </c>
      <c r="E1395" s="6">
        <v>2.99</v>
      </c>
      <c r="F1395" s="7">
        <v>1.05</v>
      </c>
      <c r="G1395" s="4">
        <v>144</v>
      </c>
      <c r="H1395" s="5">
        <v>24</v>
      </c>
      <c r="I1395">
        <v>20.75</v>
      </c>
      <c r="J1395">
        <v>11.5</v>
      </c>
      <c r="K1395">
        <v>18.25</v>
      </c>
      <c r="L1395">
        <v>2.5202</v>
      </c>
      <c r="M1395">
        <v>26.16</v>
      </c>
      <c r="N1395" s="4">
        <v>10.75</v>
      </c>
      <c r="O1395">
        <v>6.75</v>
      </c>
      <c r="P1395">
        <v>8.75</v>
      </c>
      <c r="Q1395">
        <v>0.36742999999999998</v>
      </c>
      <c r="R1395" s="5">
        <v>4.04</v>
      </c>
      <c r="S1395">
        <v>3.504</v>
      </c>
      <c r="T1395">
        <v>0.78700000000000003</v>
      </c>
      <c r="U1395">
        <v>8.4649999999999999</v>
      </c>
      <c r="V1395">
        <v>1.3509999999999999E-2</v>
      </c>
      <c r="W1395">
        <v>0.16</v>
      </c>
      <c r="X1395" s="2" t="s">
        <v>6534</v>
      </c>
      <c r="Y1395" s="1" t="s">
        <v>6535</v>
      </c>
      <c r="Z1395" s="3" t="s">
        <v>6536</v>
      </c>
      <c r="AA1395">
        <v>32</v>
      </c>
      <c r="AB1395" s="1" t="s">
        <v>6528</v>
      </c>
      <c r="AC1395" t="s">
        <v>38</v>
      </c>
    </row>
    <row r="1396" spans="1:29" x14ac:dyDescent="0.25">
      <c r="A1396" s="1" t="s">
        <v>6537</v>
      </c>
      <c r="B1396" t="s">
        <v>6538</v>
      </c>
      <c r="C1396" t="s">
        <v>6539</v>
      </c>
      <c r="D1396" t="str">
        <f>HYPERLINK("http://image.bazic.com/9020.jpg","CLICK HERE")</f>
        <v>CLICK HERE</v>
      </c>
      <c r="E1396" s="6">
        <v>2.99</v>
      </c>
      <c r="F1396" s="7">
        <v>1.2</v>
      </c>
      <c r="G1396" s="4">
        <v>24</v>
      </c>
      <c r="I1396">
        <v>11.75</v>
      </c>
      <c r="J1396">
        <v>8.25</v>
      </c>
      <c r="K1396">
        <v>13</v>
      </c>
      <c r="L1396">
        <v>0.72928000000000004</v>
      </c>
      <c r="M1396">
        <v>9.8000000000000007</v>
      </c>
      <c r="S1396">
        <v>3.69</v>
      </c>
      <c r="T1396">
        <v>3.69</v>
      </c>
      <c r="U1396">
        <v>3</v>
      </c>
      <c r="V1396">
        <v>2.3640000000000001E-2</v>
      </c>
      <c r="W1396">
        <v>0.36799999999999999</v>
      </c>
      <c r="X1396" s="2" t="s">
        <v>6541</v>
      </c>
      <c r="Z1396" s="3" t="s">
        <v>6542</v>
      </c>
      <c r="AA1396">
        <v>100</v>
      </c>
      <c r="AB1396" s="1" t="s">
        <v>6540</v>
      </c>
      <c r="AC1396" t="s">
        <v>38</v>
      </c>
    </row>
    <row r="1397" spans="1:29" x14ac:dyDescent="0.25">
      <c r="A1397" s="1" t="s">
        <v>6543</v>
      </c>
      <c r="B1397" t="s">
        <v>6544</v>
      </c>
      <c r="C1397" t="s">
        <v>6539</v>
      </c>
      <c r="D1397" t="str">
        <f>HYPERLINK("http://image.bazic.com/9021.jpg","CLICK HERE")</f>
        <v>CLICK HERE</v>
      </c>
      <c r="E1397" s="6">
        <v>10.99</v>
      </c>
      <c r="F1397" s="7">
        <v>7.9</v>
      </c>
      <c r="G1397" s="4">
        <v>12</v>
      </c>
      <c r="I1397">
        <v>12.75</v>
      </c>
      <c r="J1397">
        <v>12.5</v>
      </c>
      <c r="K1397">
        <v>10</v>
      </c>
      <c r="L1397">
        <v>0.92230999999999996</v>
      </c>
      <c r="M1397">
        <v>26.32</v>
      </c>
      <c r="S1397">
        <v>5.88</v>
      </c>
      <c r="T1397">
        <v>5.88</v>
      </c>
      <c r="U1397">
        <v>3</v>
      </c>
      <c r="V1397">
        <v>6.003E-2</v>
      </c>
      <c r="W1397">
        <v>2.1320000000000001</v>
      </c>
      <c r="X1397" s="2" t="s">
        <v>6545</v>
      </c>
      <c r="Z1397" s="3" t="s">
        <v>6546</v>
      </c>
      <c r="AA1397">
        <v>45</v>
      </c>
      <c r="AB1397" s="1" t="s">
        <v>6540</v>
      </c>
      <c r="AC1397" t="s">
        <v>38</v>
      </c>
    </row>
    <row r="1398" spans="1:29" x14ac:dyDescent="0.25">
      <c r="A1398" s="1" t="s">
        <v>6547</v>
      </c>
      <c r="B1398" t="s">
        <v>6548</v>
      </c>
      <c r="C1398" t="s">
        <v>6549</v>
      </c>
      <c r="D1398" t="str">
        <f>HYPERLINK("http://image.bazic.com/9029.jpg","CLICK HERE")</f>
        <v>CLICK HERE</v>
      </c>
      <c r="E1398" s="6">
        <v>11.99</v>
      </c>
      <c r="F1398" s="7">
        <v>5.85</v>
      </c>
      <c r="G1398" s="4">
        <v>8</v>
      </c>
      <c r="I1398">
        <v>11.75</v>
      </c>
      <c r="J1398">
        <v>8</v>
      </c>
      <c r="K1398">
        <v>10.75</v>
      </c>
      <c r="L1398">
        <v>0.58477999999999997</v>
      </c>
      <c r="M1398">
        <v>14.54</v>
      </c>
      <c r="S1398">
        <v>3.75</v>
      </c>
      <c r="T1398">
        <v>3.75</v>
      </c>
      <c r="U1398">
        <v>10</v>
      </c>
      <c r="V1398">
        <v>8.1379999999999994E-2</v>
      </c>
      <c r="W1398">
        <v>1.7609999999999999</v>
      </c>
      <c r="X1398" s="2" t="s">
        <v>6551</v>
      </c>
      <c r="Z1398" s="3" t="s">
        <v>6552</v>
      </c>
      <c r="AA1398">
        <v>120</v>
      </c>
      <c r="AB1398" s="1" t="s">
        <v>6550</v>
      </c>
      <c r="AC1398" t="s">
        <v>38</v>
      </c>
    </row>
    <row r="1399" spans="1:29" x14ac:dyDescent="0.25">
      <c r="A1399" s="1" t="s">
        <v>6553</v>
      </c>
      <c r="B1399" t="s">
        <v>6554</v>
      </c>
      <c r="C1399" t="s">
        <v>6527</v>
      </c>
      <c r="D1399" t="str">
        <f>HYPERLINK("http://image.bazic.com/903.jpg","CLICK HERE")</f>
        <v>CLICK HERE</v>
      </c>
      <c r="E1399" s="6">
        <v>2.99</v>
      </c>
      <c r="F1399" s="7">
        <v>1.1499999999999999</v>
      </c>
      <c r="G1399" s="4">
        <v>144</v>
      </c>
      <c r="H1399" s="5">
        <v>24</v>
      </c>
      <c r="I1399">
        <v>23.25</v>
      </c>
      <c r="J1399">
        <v>9.5</v>
      </c>
      <c r="K1399">
        <v>19</v>
      </c>
      <c r="L1399">
        <v>2.4285999999999999</v>
      </c>
      <c r="M1399">
        <v>28.5</v>
      </c>
      <c r="N1399" s="4">
        <v>8.75</v>
      </c>
      <c r="O1399">
        <v>7.5</v>
      </c>
      <c r="P1399">
        <v>9.25</v>
      </c>
      <c r="Q1399">
        <v>0.35128999999999999</v>
      </c>
      <c r="R1399" s="5">
        <v>4.46</v>
      </c>
      <c r="S1399">
        <v>2.4409999999999998</v>
      </c>
      <c r="T1399">
        <v>2.7559999999999998</v>
      </c>
      <c r="U1399">
        <v>4.5670000000000002</v>
      </c>
      <c r="V1399">
        <v>1.7780000000000001E-2</v>
      </c>
      <c r="W1399">
        <v>0.16</v>
      </c>
      <c r="X1399" s="2" t="s">
        <v>6556</v>
      </c>
      <c r="Y1399" s="1" t="s">
        <v>6557</v>
      </c>
      <c r="Z1399" s="3" t="s">
        <v>6558</v>
      </c>
      <c r="AA1399">
        <v>24</v>
      </c>
      <c r="AB1399" s="1" t="s">
        <v>6528</v>
      </c>
      <c r="AC1399" t="s">
        <v>6555</v>
      </c>
    </row>
    <row r="1400" spans="1:29" x14ac:dyDescent="0.25">
      <c r="A1400" s="1" t="s">
        <v>6559</v>
      </c>
      <c r="B1400" t="s">
        <v>6560</v>
      </c>
      <c r="C1400" t="s">
        <v>6527</v>
      </c>
      <c r="D1400" t="str">
        <f>HYPERLINK("http://image.bazic.com/904.jpg","CLICK HERE")</f>
        <v>CLICK HERE</v>
      </c>
      <c r="E1400" s="6">
        <v>1.99</v>
      </c>
      <c r="F1400" s="7">
        <v>0.99</v>
      </c>
      <c r="G1400" s="4">
        <v>144</v>
      </c>
      <c r="H1400" s="5">
        <v>24</v>
      </c>
      <c r="I1400">
        <v>21</v>
      </c>
      <c r="J1400">
        <v>11.25</v>
      </c>
      <c r="K1400">
        <v>18.5</v>
      </c>
      <c r="L1400">
        <v>2.5293000000000001</v>
      </c>
      <c r="M1400">
        <v>28.88</v>
      </c>
      <c r="N1400" s="4">
        <v>10.75</v>
      </c>
      <c r="O1400">
        <v>6.75</v>
      </c>
      <c r="P1400">
        <v>9</v>
      </c>
      <c r="Q1400">
        <v>0.37792999999999999</v>
      </c>
      <c r="R1400" s="5">
        <v>4.5599999999999996</v>
      </c>
      <c r="S1400">
        <v>3.504</v>
      </c>
      <c r="T1400">
        <v>0.88600000000000001</v>
      </c>
      <c r="U1400">
        <v>8.4649999999999999</v>
      </c>
      <c r="V1400">
        <v>1.521E-2</v>
      </c>
      <c r="W1400">
        <v>0.18</v>
      </c>
      <c r="X1400" s="2" t="s">
        <v>6562</v>
      </c>
      <c r="Y1400" s="1" t="s">
        <v>6563</v>
      </c>
      <c r="Z1400" s="3" t="s">
        <v>6564</v>
      </c>
      <c r="AA1400">
        <v>32</v>
      </c>
      <c r="AB1400" s="1" t="s">
        <v>6561</v>
      </c>
      <c r="AC1400" t="s">
        <v>38</v>
      </c>
    </row>
    <row r="1401" spans="1:29" x14ac:dyDescent="0.25">
      <c r="A1401" s="1" t="s">
        <v>6565</v>
      </c>
      <c r="B1401" t="s">
        <v>6566</v>
      </c>
      <c r="C1401" t="s">
        <v>6527</v>
      </c>
      <c r="D1401" t="str">
        <f>HYPERLINK("http://image.bazic.com/905.jpg","CLICK HERE")</f>
        <v>CLICK HERE</v>
      </c>
      <c r="E1401" s="6">
        <v>2.99</v>
      </c>
      <c r="F1401" s="7">
        <v>1.05</v>
      </c>
      <c r="G1401" s="4">
        <v>144</v>
      </c>
      <c r="H1401" s="5">
        <v>24</v>
      </c>
      <c r="I1401">
        <v>17.75</v>
      </c>
      <c r="J1401">
        <v>15.75</v>
      </c>
      <c r="K1401">
        <v>15.75</v>
      </c>
      <c r="L1401">
        <v>2.5480999999999998</v>
      </c>
      <c r="M1401">
        <v>29.58</v>
      </c>
      <c r="N1401" s="4">
        <v>17.5</v>
      </c>
      <c r="O1401">
        <v>15.5</v>
      </c>
      <c r="P1401">
        <v>2.5</v>
      </c>
      <c r="Q1401">
        <v>0.39243</v>
      </c>
      <c r="R1401" s="5">
        <v>4.66</v>
      </c>
      <c r="S1401">
        <v>2.4409999999999998</v>
      </c>
      <c r="T1401">
        <v>2.7559999999999998</v>
      </c>
      <c r="U1401">
        <v>4.5670000000000002</v>
      </c>
      <c r="V1401">
        <v>1.7780000000000001E-2</v>
      </c>
      <c r="W1401">
        <v>0.18</v>
      </c>
      <c r="X1401" s="2" t="s">
        <v>6568</v>
      </c>
      <c r="Y1401" s="1" t="s">
        <v>6569</v>
      </c>
      <c r="Z1401" s="3" t="s">
        <v>6570</v>
      </c>
      <c r="AA1401">
        <v>24</v>
      </c>
      <c r="AB1401" s="1" t="s">
        <v>6561</v>
      </c>
      <c r="AC1401" t="s">
        <v>6567</v>
      </c>
    </row>
    <row r="1402" spans="1:29" x14ac:dyDescent="0.25">
      <c r="A1402" s="1" t="s">
        <v>6571</v>
      </c>
      <c r="B1402" t="s">
        <v>6572</v>
      </c>
      <c r="C1402" t="s">
        <v>6527</v>
      </c>
      <c r="D1402" t="str">
        <f>HYPERLINK("http://image.bazic.com/906.jpg","CLICK HERE")</f>
        <v>CLICK HERE</v>
      </c>
      <c r="E1402" s="6">
        <v>14.99</v>
      </c>
      <c r="F1402" s="7">
        <v>7.35</v>
      </c>
      <c r="G1402" s="4">
        <v>12</v>
      </c>
      <c r="I1402">
        <v>16.5</v>
      </c>
      <c r="J1402">
        <v>11.25</v>
      </c>
      <c r="K1402">
        <v>6</v>
      </c>
      <c r="L1402">
        <v>0.64453000000000005</v>
      </c>
      <c r="M1402">
        <v>11.7</v>
      </c>
      <c r="S1402">
        <v>7.8739999999999997</v>
      </c>
      <c r="T1402">
        <v>3.4249999999999998</v>
      </c>
      <c r="U1402">
        <v>2.5590000000000002</v>
      </c>
      <c r="V1402">
        <v>3.9940000000000003E-2</v>
      </c>
      <c r="W1402">
        <v>0.9</v>
      </c>
      <c r="X1402" s="2" t="s">
        <v>6573</v>
      </c>
      <c r="Z1402" s="3" t="s">
        <v>6574</v>
      </c>
      <c r="AA1402">
        <v>99</v>
      </c>
      <c r="AB1402" s="1" t="s">
        <v>6561</v>
      </c>
      <c r="AC1402" t="s">
        <v>38</v>
      </c>
    </row>
    <row r="1403" spans="1:29" x14ac:dyDescent="0.25">
      <c r="A1403" s="1" t="s">
        <v>6575</v>
      </c>
      <c r="B1403" t="s">
        <v>6576</v>
      </c>
      <c r="C1403" t="s">
        <v>6527</v>
      </c>
      <c r="D1403" t="str">
        <f>HYPERLINK("http://image.bazic.com/907.jpg","CLICK HERE")</f>
        <v>CLICK HERE</v>
      </c>
      <c r="E1403" s="6">
        <v>13.99</v>
      </c>
      <c r="F1403" s="7">
        <v>6.75</v>
      </c>
      <c r="G1403" s="4">
        <v>12</v>
      </c>
      <c r="I1403">
        <v>16.5</v>
      </c>
      <c r="J1403">
        <v>11.25</v>
      </c>
      <c r="K1403">
        <v>6</v>
      </c>
      <c r="L1403">
        <v>0.64453000000000005</v>
      </c>
      <c r="M1403">
        <v>11.24</v>
      </c>
      <c r="S1403">
        <v>7.9130000000000003</v>
      </c>
      <c r="T1403">
        <v>3.3460000000000001</v>
      </c>
      <c r="U1403">
        <v>2.5979999999999999</v>
      </c>
      <c r="V1403">
        <v>3.9809999999999998E-2</v>
      </c>
      <c r="W1403">
        <v>0.86</v>
      </c>
      <c r="X1403" s="2" t="s">
        <v>6577</v>
      </c>
      <c r="Z1403" s="3" t="s">
        <v>6578</v>
      </c>
      <c r="AA1403">
        <v>99</v>
      </c>
      <c r="AB1403" s="1" t="s">
        <v>6561</v>
      </c>
      <c r="AC1403" t="s">
        <v>38</v>
      </c>
    </row>
    <row r="1404" spans="1:29" x14ac:dyDescent="0.25">
      <c r="A1404" s="1" t="s">
        <v>6579</v>
      </c>
      <c r="B1404" t="s">
        <v>6580</v>
      </c>
      <c r="C1404" t="s">
        <v>6581</v>
      </c>
      <c r="D1404" t="str">
        <f>HYPERLINK("http://image.bazic.com/909.jpg","CLICK HERE")</f>
        <v>CLICK HERE</v>
      </c>
      <c r="E1404" s="6">
        <v>2.99</v>
      </c>
      <c r="F1404" s="7">
        <v>1.05</v>
      </c>
      <c r="G1404" s="4">
        <v>36</v>
      </c>
      <c r="I1404">
        <v>12</v>
      </c>
      <c r="J1404">
        <v>8.5</v>
      </c>
      <c r="K1404">
        <v>12</v>
      </c>
      <c r="L1404">
        <v>0.70833000000000002</v>
      </c>
      <c r="M1404">
        <v>7.18</v>
      </c>
      <c r="S1404">
        <v>3.661</v>
      </c>
      <c r="T1404">
        <v>3.661</v>
      </c>
      <c r="U1404">
        <v>1.89</v>
      </c>
      <c r="V1404">
        <v>1.4659999999999999E-2</v>
      </c>
      <c r="W1404">
        <v>0.18</v>
      </c>
      <c r="X1404" s="2" t="s">
        <v>6583</v>
      </c>
      <c r="Z1404" s="3" t="s">
        <v>6584</v>
      </c>
      <c r="AA1404">
        <v>108</v>
      </c>
      <c r="AB1404" s="1" t="s">
        <v>6582</v>
      </c>
      <c r="AC1404" t="s">
        <v>2029</v>
      </c>
    </row>
    <row r="1405" spans="1:29" x14ac:dyDescent="0.25">
      <c r="A1405" s="1" t="s">
        <v>6585</v>
      </c>
      <c r="B1405" t="s">
        <v>6586</v>
      </c>
      <c r="C1405" t="s">
        <v>6581</v>
      </c>
      <c r="D1405" t="str">
        <f>HYPERLINK("http://image.bazic.com/910.jpg","CLICK HERE")</f>
        <v>CLICK HERE</v>
      </c>
      <c r="E1405" s="6">
        <v>2.99</v>
      </c>
      <c r="F1405" s="7">
        <v>1.05</v>
      </c>
      <c r="G1405" s="4">
        <v>36</v>
      </c>
      <c r="I1405">
        <v>12</v>
      </c>
      <c r="J1405">
        <v>8.5</v>
      </c>
      <c r="K1405">
        <v>12</v>
      </c>
      <c r="L1405">
        <v>0.70833000000000002</v>
      </c>
      <c r="M1405">
        <v>7.5</v>
      </c>
      <c r="S1405">
        <v>3.661</v>
      </c>
      <c r="T1405">
        <v>3.661</v>
      </c>
      <c r="U1405">
        <v>1.89</v>
      </c>
      <c r="V1405">
        <v>1.4659999999999999E-2</v>
      </c>
      <c r="W1405">
        <v>0.18</v>
      </c>
      <c r="X1405" s="2" t="s">
        <v>6587</v>
      </c>
      <c r="Z1405" s="3" t="s">
        <v>6588</v>
      </c>
      <c r="AA1405">
        <v>108</v>
      </c>
      <c r="AB1405" s="1" t="s">
        <v>6582</v>
      </c>
      <c r="AC1405" t="s">
        <v>2029</v>
      </c>
    </row>
    <row r="1406" spans="1:29" x14ac:dyDescent="0.25">
      <c r="A1406" s="1" t="s">
        <v>6589</v>
      </c>
      <c r="B1406" t="s">
        <v>6590</v>
      </c>
      <c r="C1406" t="s">
        <v>6527</v>
      </c>
      <c r="D1406" t="str">
        <f>HYPERLINK("http://image.bazic.com/912.jpg","CLICK HERE")</f>
        <v>CLICK HERE</v>
      </c>
      <c r="E1406" s="6">
        <v>1.99</v>
      </c>
      <c r="F1406" s="7">
        <v>0.85</v>
      </c>
      <c r="G1406" s="4">
        <v>144</v>
      </c>
      <c r="H1406" s="5">
        <v>24</v>
      </c>
      <c r="I1406">
        <v>20</v>
      </c>
      <c r="J1406">
        <v>9</v>
      </c>
      <c r="K1406">
        <v>14</v>
      </c>
      <c r="L1406">
        <v>1.4583299999999999</v>
      </c>
      <c r="M1406">
        <v>19.3</v>
      </c>
      <c r="N1406" s="4">
        <v>8.25</v>
      </c>
      <c r="O1406">
        <v>6.5</v>
      </c>
      <c r="P1406">
        <v>6.75</v>
      </c>
      <c r="Q1406">
        <v>0.20946999999999999</v>
      </c>
      <c r="R1406" s="5">
        <v>3.06</v>
      </c>
      <c r="S1406">
        <v>3.9369999999999998</v>
      </c>
      <c r="T1406">
        <v>0.98399999999999999</v>
      </c>
      <c r="U1406">
        <v>5.1180000000000003</v>
      </c>
      <c r="V1406">
        <v>1.1469999999999999E-2</v>
      </c>
      <c r="W1406">
        <v>0.12</v>
      </c>
      <c r="X1406" s="2" t="s">
        <v>6591</v>
      </c>
      <c r="Y1406" s="1" t="s">
        <v>6592</v>
      </c>
      <c r="Z1406" s="3" t="s">
        <v>6593</v>
      </c>
      <c r="AA1406">
        <v>50</v>
      </c>
      <c r="AB1406" s="1" t="s">
        <v>6561</v>
      </c>
      <c r="AC1406" t="s">
        <v>38</v>
      </c>
    </row>
    <row r="1407" spans="1:29" x14ac:dyDescent="0.25">
      <c r="A1407" s="1" t="s">
        <v>6594</v>
      </c>
      <c r="B1407" t="s">
        <v>6595</v>
      </c>
      <c r="C1407" t="s">
        <v>6549</v>
      </c>
      <c r="D1407" t="str">
        <f>HYPERLINK("http://image.bazic.com/914.jpg","CLICK HERE")</f>
        <v>CLICK HERE</v>
      </c>
      <c r="E1407" s="6">
        <v>2.99</v>
      </c>
      <c r="F1407" s="7">
        <v>1.2</v>
      </c>
      <c r="G1407" s="4">
        <v>36</v>
      </c>
      <c r="I1407">
        <v>13</v>
      </c>
      <c r="J1407">
        <v>9.75</v>
      </c>
      <c r="K1407">
        <v>15.5</v>
      </c>
      <c r="L1407">
        <v>1.1369400000000001</v>
      </c>
      <c r="M1407">
        <v>10.98</v>
      </c>
      <c r="S1407">
        <v>4.25</v>
      </c>
      <c r="T1407">
        <v>2.375</v>
      </c>
      <c r="U1407">
        <v>6.5</v>
      </c>
      <c r="V1407">
        <v>3.7969999999999997E-2</v>
      </c>
      <c r="W1407">
        <v>0.26</v>
      </c>
      <c r="X1407" s="2" t="s">
        <v>6596</v>
      </c>
      <c r="Z1407" s="3" t="s">
        <v>6597</v>
      </c>
      <c r="AA1407">
        <v>60</v>
      </c>
      <c r="AB1407" s="1" t="s">
        <v>6528</v>
      </c>
      <c r="AC1407" t="s">
        <v>2029</v>
      </c>
    </row>
    <row r="1408" spans="1:29" x14ac:dyDescent="0.25">
      <c r="A1408" s="1" t="s">
        <v>6598</v>
      </c>
      <c r="B1408" t="s">
        <v>6599</v>
      </c>
      <c r="C1408" t="s">
        <v>6549</v>
      </c>
      <c r="D1408" t="str">
        <f>HYPERLINK("http://image.bazic.com/915.jpg","CLICK HERE")</f>
        <v>CLICK HERE</v>
      </c>
      <c r="E1408" s="6">
        <v>2.99</v>
      </c>
      <c r="F1408" s="7">
        <v>1.05</v>
      </c>
      <c r="G1408" s="4">
        <v>36</v>
      </c>
      <c r="I1408">
        <v>12.75</v>
      </c>
      <c r="J1408">
        <v>9</v>
      </c>
      <c r="K1408">
        <v>12.25</v>
      </c>
      <c r="L1408">
        <v>0.81347999999999998</v>
      </c>
      <c r="M1408">
        <v>12.48</v>
      </c>
      <c r="S1408">
        <v>3.9369999999999998</v>
      </c>
      <c r="T1408">
        <v>3.9369999999999998</v>
      </c>
      <c r="U1408">
        <v>1.89</v>
      </c>
      <c r="V1408">
        <v>1.695E-2</v>
      </c>
      <c r="W1408">
        <v>0.32</v>
      </c>
      <c r="X1408" s="2" t="s">
        <v>6600</v>
      </c>
      <c r="Z1408" s="3" t="s">
        <v>6601</v>
      </c>
      <c r="AA1408">
        <v>96</v>
      </c>
      <c r="AB1408" s="1" t="s">
        <v>6561</v>
      </c>
      <c r="AC1408" t="s">
        <v>3033</v>
      </c>
    </row>
    <row r="1409" spans="1:29" x14ac:dyDescent="0.25">
      <c r="A1409" s="1" t="s">
        <v>6602</v>
      </c>
      <c r="B1409" t="s">
        <v>6603</v>
      </c>
      <c r="C1409" t="s">
        <v>6549</v>
      </c>
      <c r="D1409" t="str">
        <f>HYPERLINK("http://image.bazic.com/918.jpg","CLICK HERE")</f>
        <v>CLICK HERE</v>
      </c>
      <c r="E1409" s="6">
        <v>99.99</v>
      </c>
      <c r="F1409" s="7">
        <v>67.5</v>
      </c>
      <c r="G1409" s="4">
        <v>1</v>
      </c>
      <c r="I1409">
        <v>14.25</v>
      </c>
      <c r="J1409">
        <v>9.5</v>
      </c>
      <c r="K1409">
        <v>12.25</v>
      </c>
      <c r="L1409">
        <v>0.95969000000000004</v>
      </c>
      <c r="M1409">
        <v>21.24</v>
      </c>
      <c r="S1409">
        <v>14.25</v>
      </c>
      <c r="T1409">
        <v>9.5</v>
      </c>
      <c r="U1409">
        <v>12.25</v>
      </c>
      <c r="V1409">
        <v>0.95969000000000004</v>
      </c>
      <c r="W1409">
        <v>21.24</v>
      </c>
      <c r="X1409" s="2" t="s">
        <v>6604</v>
      </c>
      <c r="Z1409" s="3" t="s">
        <v>6605</v>
      </c>
      <c r="AA1409">
        <v>65</v>
      </c>
      <c r="AB1409" s="1" t="s">
        <v>6528</v>
      </c>
      <c r="AC1409" t="s">
        <v>3033</v>
      </c>
    </row>
    <row r="1410" spans="1:29" x14ac:dyDescent="0.25">
      <c r="A1410" s="1" t="s">
        <v>6606</v>
      </c>
      <c r="B1410" t="s">
        <v>6607</v>
      </c>
      <c r="C1410" t="s">
        <v>6549</v>
      </c>
      <c r="D1410" t="str">
        <f>HYPERLINK("http://image.bazic.com/920.jpg","CLICK HERE")</f>
        <v>CLICK HERE</v>
      </c>
      <c r="E1410" s="6">
        <v>2.99</v>
      </c>
      <c r="F1410" s="7">
        <v>0.85</v>
      </c>
      <c r="G1410" s="4">
        <v>36</v>
      </c>
      <c r="I1410">
        <v>12.25</v>
      </c>
      <c r="J1410">
        <v>8.25</v>
      </c>
      <c r="K1410">
        <v>12.25</v>
      </c>
      <c r="L1410">
        <v>0.71643999999999997</v>
      </c>
      <c r="M1410">
        <v>11.78</v>
      </c>
      <c r="S1410">
        <v>3.8580000000000001</v>
      </c>
      <c r="T1410">
        <v>3.8580000000000001</v>
      </c>
      <c r="U1410">
        <v>1.89</v>
      </c>
      <c r="V1410">
        <v>1.6279999999999999E-2</v>
      </c>
      <c r="W1410">
        <v>0.28000000000000003</v>
      </c>
      <c r="X1410" s="2" t="s">
        <v>6608</v>
      </c>
      <c r="Z1410" s="3" t="s">
        <v>6609</v>
      </c>
      <c r="AA1410">
        <v>96</v>
      </c>
      <c r="AB1410" s="1" t="s">
        <v>6561</v>
      </c>
      <c r="AC1410" t="s">
        <v>3033</v>
      </c>
    </row>
    <row r="1411" spans="1:29" x14ac:dyDescent="0.25">
      <c r="A1411" s="1" t="s">
        <v>6610</v>
      </c>
      <c r="B1411" t="s">
        <v>6611</v>
      </c>
      <c r="C1411" t="s">
        <v>6549</v>
      </c>
      <c r="D1411" t="str">
        <f>HYPERLINK("http://image.bazic.com/921.jpg","CLICK HERE")</f>
        <v>CLICK HERE</v>
      </c>
      <c r="E1411" s="6">
        <v>3.99</v>
      </c>
      <c r="F1411" s="7">
        <v>1.5</v>
      </c>
      <c r="G1411" s="4">
        <v>36</v>
      </c>
      <c r="I1411">
        <v>13.75</v>
      </c>
      <c r="J1411">
        <v>9.5</v>
      </c>
      <c r="K1411">
        <v>12.25</v>
      </c>
      <c r="L1411">
        <v>0.92601999999999995</v>
      </c>
      <c r="M1411">
        <v>20.260000000000002</v>
      </c>
      <c r="S1411">
        <v>4.4089999999999998</v>
      </c>
      <c r="T1411">
        <v>4.4089999999999998</v>
      </c>
      <c r="U1411">
        <v>1.89</v>
      </c>
      <c r="V1411">
        <v>2.1260000000000001E-2</v>
      </c>
      <c r="W1411">
        <v>0.52</v>
      </c>
      <c r="X1411" s="2" t="s">
        <v>6612</v>
      </c>
      <c r="Z1411" s="3" t="s">
        <v>6613</v>
      </c>
      <c r="AA1411">
        <v>65</v>
      </c>
      <c r="AB1411" s="1" t="s">
        <v>6528</v>
      </c>
      <c r="AC1411" t="s">
        <v>3033</v>
      </c>
    </row>
    <row r="1412" spans="1:29" x14ac:dyDescent="0.25">
      <c r="A1412" s="1" t="s">
        <v>6614</v>
      </c>
      <c r="B1412" t="s">
        <v>6615</v>
      </c>
      <c r="C1412" t="s">
        <v>6549</v>
      </c>
      <c r="D1412" t="str">
        <f>HYPERLINK("http://image.bazic.com/922.jpg","CLICK HERE")</f>
        <v>CLICK HERE</v>
      </c>
      <c r="E1412" s="6">
        <v>2.99</v>
      </c>
      <c r="F1412" s="7">
        <v>0.85</v>
      </c>
      <c r="G1412" s="4">
        <v>36</v>
      </c>
      <c r="I1412">
        <v>12.5</v>
      </c>
      <c r="J1412">
        <v>8.75</v>
      </c>
      <c r="K1412">
        <v>12</v>
      </c>
      <c r="L1412">
        <v>0.75954999999999995</v>
      </c>
      <c r="M1412">
        <v>11.84</v>
      </c>
      <c r="S1412">
        <v>3.8580000000000001</v>
      </c>
      <c r="T1412">
        <v>3.8580000000000001</v>
      </c>
      <c r="U1412">
        <v>1.89</v>
      </c>
      <c r="V1412">
        <v>1.6279999999999999E-2</v>
      </c>
      <c r="W1412">
        <v>0.3</v>
      </c>
      <c r="X1412" s="2" t="s">
        <v>6616</v>
      </c>
      <c r="Z1412" s="3" t="s">
        <v>6617</v>
      </c>
      <c r="AA1412">
        <v>96</v>
      </c>
      <c r="AB1412" s="1" t="s">
        <v>6528</v>
      </c>
      <c r="AC1412" t="s">
        <v>3033</v>
      </c>
    </row>
    <row r="1413" spans="1:29" x14ac:dyDescent="0.25">
      <c r="A1413" s="1" t="s">
        <v>6618</v>
      </c>
      <c r="B1413" t="s">
        <v>6619</v>
      </c>
      <c r="C1413" t="s">
        <v>6549</v>
      </c>
      <c r="D1413" t="str">
        <f>HYPERLINK("http://image.bazic.com/923.jpg","CLICK HERE")</f>
        <v>CLICK HERE</v>
      </c>
      <c r="E1413" s="6">
        <v>3.99</v>
      </c>
      <c r="F1413" s="7">
        <v>1.5</v>
      </c>
      <c r="G1413" s="4">
        <v>36</v>
      </c>
      <c r="I1413">
        <v>14.25</v>
      </c>
      <c r="J1413">
        <v>10</v>
      </c>
      <c r="K1413">
        <v>12</v>
      </c>
      <c r="L1413">
        <v>0.98958000000000002</v>
      </c>
      <c r="M1413">
        <v>20.14</v>
      </c>
      <c r="S1413">
        <v>4.4089999999999998</v>
      </c>
      <c r="T1413">
        <v>4.4089999999999998</v>
      </c>
      <c r="U1413">
        <v>1.89</v>
      </c>
      <c r="V1413">
        <v>2.1260000000000001E-2</v>
      </c>
      <c r="W1413">
        <v>0.52</v>
      </c>
      <c r="X1413" s="2" t="s">
        <v>6620</v>
      </c>
      <c r="Z1413" s="3" t="s">
        <v>6621</v>
      </c>
      <c r="AA1413">
        <v>65</v>
      </c>
      <c r="AB1413" s="1" t="s">
        <v>6528</v>
      </c>
      <c r="AC1413" t="s">
        <v>3033</v>
      </c>
    </row>
    <row r="1414" spans="1:29" x14ac:dyDescent="0.25">
      <c r="A1414" s="1" t="s">
        <v>6622</v>
      </c>
      <c r="B1414" t="s">
        <v>6623</v>
      </c>
      <c r="C1414" t="s">
        <v>6549</v>
      </c>
      <c r="D1414" t="str">
        <f>HYPERLINK("http://image.bazic.com/924.jpg","CLICK HERE")</f>
        <v>CLICK HERE</v>
      </c>
      <c r="E1414" s="6">
        <v>5.99</v>
      </c>
      <c r="F1414" s="7">
        <v>2.25</v>
      </c>
      <c r="G1414" s="4">
        <v>24</v>
      </c>
      <c r="I1414">
        <v>14.25</v>
      </c>
      <c r="J1414">
        <v>10</v>
      </c>
      <c r="K1414">
        <v>12</v>
      </c>
      <c r="L1414">
        <v>0.98958000000000002</v>
      </c>
      <c r="M1414">
        <v>20.100000000000001</v>
      </c>
      <c r="S1414">
        <v>4.375</v>
      </c>
      <c r="T1414">
        <v>4.375</v>
      </c>
      <c r="U1414">
        <v>2.835</v>
      </c>
      <c r="V1414">
        <v>3.1399999999999997E-2</v>
      </c>
      <c r="W1414">
        <v>0.78</v>
      </c>
      <c r="X1414" s="2" t="s">
        <v>6624</v>
      </c>
      <c r="Z1414" s="3" t="s">
        <v>6625</v>
      </c>
      <c r="AA1414">
        <v>60</v>
      </c>
      <c r="AB1414" s="1" t="s">
        <v>6528</v>
      </c>
      <c r="AC1414" t="s">
        <v>3033</v>
      </c>
    </row>
    <row r="1415" spans="1:29" x14ac:dyDescent="0.25">
      <c r="A1415" s="1" t="s">
        <v>6626</v>
      </c>
      <c r="B1415" t="s">
        <v>6627</v>
      </c>
      <c r="C1415" t="s">
        <v>6628</v>
      </c>
      <c r="D1415" t="str">
        <f>HYPERLINK("http://image.bazic.com/925.jpg","CLICK HERE")</f>
        <v>CLICK HERE</v>
      </c>
      <c r="E1415" s="6">
        <v>3.99</v>
      </c>
      <c r="F1415" s="7">
        <v>1.8</v>
      </c>
      <c r="G1415" s="4">
        <v>72</v>
      </c>
      <c r="H1415" s="5">
        <v>24</v>
      </c>
      <c r="I1415">
        <v>16.25</v>
      </c>
      <c r="J1415">
        <v>12</v>
      </c>
      <c r="K1415">
        <v>14.25</v>
      </c>
      <c r="L1415">
        <v>1.6080700000000001</v>
      </c>
      <c r="M1415">
        <v>28.88</v>
      </c>
      <c r="N1415" s="4">
        <v>16.25</v>
      </c>
      <c r="O1415">
        <v>11.25</v>
      </c>
      <c r="P1415">
        <v>4.5</v>
      </c>
      <c r="Q1415">
        <v>0.47608</v>
      </c>
      <c r="R1415" s="5">
        <v>9.2799999999999994</v>
      </c>
      <c r="S1415">
        <v>6.0430000000000001</v>
      </c>
      <c r="T1415">
        <v>1</v>
      </c>
      <c r="U1415">
        <v>8.2680000000000007</v>
      </c>
      <c r="V1415">
        <v>2.8910000000000002E-2</v>
      </c>
      <c r="W1415">
        <v>0.36</v>
      </c>
      <c r="X1415" s="2" t="s">
        <v>6630</v>
      </c>
      <c r="Y1415" s="1" t="s">
        <v>6631</v>
      </c>
      <c r="Z1415" s="3" t="s">
        <v>6632</v>
      </c>
      <c r="AA1415">
        <v>50</v>
      </c>
      <c r="AB1415" s="1" t="s">
        <v>6629</v>
      </c>
      <c r="AC1415" t="s">
        <v>38</v>
      </c>
    </row>
    <row r="1416" spans="1:29" x14ac:dyDescent="0.25">
      <c r="A1416" s="1" t="s">
        <v>6633</v>
      </c>
      <c r="B1416" t="s">
        <v>6634</v>
      </c>
      <c r="C1416" t="s">
        <v>6628</v>
      </c>
      <c r="D1416" t="str">
        <f>HYPERLINK("http://image.bazic.com/926.jpg","CLICK HERE")</f>
        <v>CLICK HERE</v>
      </c>
      <c r="E1416" s="6">
        <v>2.99</v>
      </c>
      <c r="F1416" s="7">
        <v>1.05</v>
      </c>
      <c r="G1416" s="4">
        <v>72</v>
      </c>
      <c r="H1416" s="5">
        <v>24</v>
      </c>
      <c r="I1416">
        <v>16</v>
      </c>
      <c r="J1416">
        <v>11.5</v>
      </c>
      <c r="K1416">
        <v>14.25</v>
      </c>
      <c r="L1416">
        <v>1.51736</v>
      </c>
      <c r="M1416">
        <v>18.239999999999998</v>
      </c>
      <c r="N1416" s="4">
        <v>15.5</v>
      </c>
      <c r="O1416">
        <v>10.75</v>
      </c>
      <c r="P1416">
        <v>4.5</v>
      </c>
      <c r="Q1416">
        <v>0.43391999999999997</v>
      </c>
      <c r="R1416" s="5">
        <v>5.74</v>
      </c>
      <c r="S1416">
        <v>6.0430000000000001</v>
      </c>
      <c r="T1416">
        <v>1</v>
      </c>
      <c r="U1416">
        <v>8.2680000000000007</v>
      </c>
      <c r="V1416">
        <v>2.8910000000000002E-2</v>
      </c>
      <c r="W1416">
        <v>0.22</v>
      </c>
      <c r="X1416" s="2" t="s">
        <v>6635</v>
      </c>
      <c r="Y1416" s="1" t="s">
        <v>6636</v>
      </c>
      <c r="Z1416" s="3" t="s">
        <v>6637</v>
      </c>
      <c r="AA1416">
        <v>50</v>
      </c>
      <c r="AB1416" s="1" t="s">
        <v>6629</v>
      </c>
      <c r="AC1416" t="s">
        <v>38</v>
      </c>
    </row>
    <row r="1417" spans="1:29" x14ac:dyDescent="0.25">
      <c r="A1417" s="1" t="s">
        <v>6638</v>
      </c>
      <c r="B1417" t="s">
        <v>6639</v>
      </c>
      <c r="C1417" t="s">
        <v>6527</v>
      </c>
      <c r="D1417" t="str">
        <f>HYPERLINK("http://image.bazic.com/927.jpg","CLICK HERE")</f>
        <v>CLICK HERE</v>
      </c>
      <c r="E1417" s="6">
        <v>1.99</v>
      </c>
      <c r="F1417" s="7">
        <v>0.89</v>
      </c>
      <c r="G1417" s="4">
        <v>144</v>
      </c>
      <c r="H1417" s="5">
        <v>24</v>
      </c>
      <c r="I1417">
        <v>20</v>
      </c>
      <c r="J1417">
        <v>9</v>
      </c>
      <c r="K1417">
        <v>13.5</v>
      </c>
      <c r="L1417">
        <v>1.40625</v>
      </c>
      <c r="M1417">
        <v>20.54</v>
      </c>
      <c r="N1417" s="4">
        <v>8.5</v>
      </c>
      <c r="O1417">
        <v>6.5</v>
      </c>
      <c r="P1417">
        <v>6.5</v>
      </c>
      <c r="Q1417">
        <v>0.20782999999999999</v>
      </c>
      <c r="R1417" s="5">
        <v>3.24</v>
      </c>
      <c r="S1417">
        <v>3.9369999999999998</v>
      </c>
      <c r="T1417">
        <v>0.98399999999999999</v>
      </c>
      <c r="U1417">
        <v>5.1180000000000003</v>
      </c>
      <c r="V1417">
        <v>1.1469999999999999E-2</v>
      </c>
      <c r="W1417">
        <v>0.12</v>
      </c>
      <c r="X1417" s="2" t="s">
        <v>6640</v>
      </c>
      <c r="Y1417" s="1" t="s">
        <v>6641</v>
      </c>
      <c r="Z1417" s="3" t="s">
        <v>6642</v>
      </c>
      <c r="AA1417">
        <v>50</v>
      </c>
      <c r="AB1417" s="1" t="s">
        <v>6561</v>
      </c>
      <c r="AC1417" t="s">
        <v>38</v>
      </c>
    </row>
    <row r="1418" spans="1:29" x14ac:dyDescent="0.25">
      <c r="A1418" s="1" t="s">
        <v>6643</v>
      </c>
      <c r="B1418" t="s">
        <v>6644</v>
      </c>
      <c r="C1418" t="s">
        <v>6527</v>
      </c>
      <c r="D1418" t="str">
        <f>HYPERLINK("http://image.bazic.com/928.jpg","CLICK HERE")</f>
        <v>CLICK HERE</v>
      </c>
      <c r="E1418" s="6">
        <v>2.99</v>
      </c>
      <c r="F1418" s="7">
        <v>1.05</v>
      </c>
      <c r="G1418" s="4">
        <v>144</v>
      </c>
      <c r="H1418" s="5">
        <v>24</v>
      </c>
      <c r="I1418">
        <v>20.75</v>
      </c>
      <c r="J1418">
        <v>11.5</v>
      </c>
      <c r="K1418">
        <v>18.25</v>
      </c>
      <c r="L1418">
        <v>2.5202</v>
      </c>
      <c r="M1418">
        <v>31.5</v>
      </c>
      <c r="N1418" s="4">
        <v>10.75</v>
      </c>
      <c r="O1418">
        <v>6.75</v>
      </c>
      <c r="P1418">
        <v>8.75</v>
      </c>
      <c r="Q1418">
        <v>0.36742999999999998</v>
      </c>
      <c r="R1418" s="5">
        <v>4.96</v>
      </c>
      <c r="S1418">
        <v>3.504</v>
      </c>
      <c r="T1418">
        <v>0.88600000000000001</v>
      </c>
      <c r="U1418">
        <v>8.4649999999999999</v>
      </c>
      <c r="V1418">
        <v>1.521E-2</v>
      </c>
      <c r="W1418">
        <v>0.2</v>
      </c>
      <c r="X1418" s="2" t="s">
        <v>6645</v>
      </c>
      <c r="Y1418" s="1" t="s">
        <v>6646</v>
      </c>
      <c r="Z1418" s="3" t="s">
        <v>6647</v>
      </c>
      <c r="AA1418">
        <v>32</v>
      </c>
      <c r="AB1418" s="1" t="s">
        <v>6561</v>
      </c>
      <c r="AC1418" t="s">
        <v>6555</v>
      </c>
    </row>
    <row r="1419" spans="1:29" x14ac:dyDescent="0.25">
      <c r="A1419" s="1" t="s">
        <v>6648</v>
      </c>
      <c r="B1419" t="s">
        <v>6649</v>
      </c>
      <c r="C1419" t="s">
        <v>6527</v>
      </c>
      <c r="D1419" t="str">
        <f>HYPERLINK("http://image.bazic.com/929.jpg","CLICK HERE")</f>
        <v>CLICK HERE</v>
      </c>
      <c r="E1419" s="6">
        <v>2.99</v>
      </c>
      <c r="F1419" s="7">
        <v>1.1499999999999999</v>
      </c>
      <c r="G1419" s="4">
        <v>144</v>
      </c>
      <c r="H1419" s="5">
        <v>24</v>
      </c>
      <c r="I1419">
        <v>17.75</v>
      </c>
      <c r="J1419">
        <v>15.75</v>
      </c>
      <c r="K1419">
        <v>15.75</v>
      </c>
      <c r="L1419">
        <v>2.5480999999999998</v>
      </c>
      <c r="M1419">
        <v>30.1</v>
      </c>
      <c r="N1419" s="4">
        <v>17.5</v>
      </c>
      <c r="O1419">
        <v>15.5</v>
      </c>
      <c r="P1419">
        <v>2.5</v>
      </c>
      <c r="Q1419">
        <v>0.39243</v>
      </c>
      <c r="R1419" s="5">
        <v>4.74</v>
      </c>
      <c r="S1419">
        <v>2.4409999999999998</v>
      </c>
      <c r="T1419">
        <v>2.7559999999999998</v>
      </c>
      <c r="U1419">
        <v>4.5670000000000002</v>
      </c>
      <c r="V1419">
        <v>1.7780000000000001E-2</v>
      </c>
      <c r="W1419">
        <v>0.18</v>
      </c>
      <c r="X1419" s="2" t="s">
        <v>6650</v>
      </c>
      <c r="Y1419" s="1" t="s">
        <v>6651</v>
      </c>
      <c r="Z1419" s="3" t="s">
        <v>6652</v>
      </c>
      <c r="AA1419">
        <v>24</v>
      </c>
      <c r="AB1419" s="1" t="s">
        <v>6561</v>
      </c>
      <c r="AC1419" t="s">
        <v>6567</v>
      </c>
    </row>
    <row r="1420" spans="1:29" x14ac:dyDescent="0.25">
      <c r="A1420" s="1" t="s">
        <v>6653</v>
      </c>
      <c r="B1420" t="s">
        <v>6654</v>
      </c>
      <c r="C1420" t="s">
        <v>6628</v>
      </c>
      <c r="D1420" t="str">
        <f>HYPERLINK("http://image.bazic.com/930.jpg","CLICK HERE")</f>
        <v>CLICK HERE</v>
      </c>
      <c r="E1420" s="6">
        <v>2.99</v>
      </c>
      <c r="F1420" s="7">
        <v>1.2</v>
      </c>
      <c r="G1420" s="4">
        <v>144</v>
      </c>
      <c r="H1420" s="5">
        <v>24</v>
      </c>
      <c r="I1420">
        <v>13</v>
      </c>
      <c r="J1420">
        <v>9</v>
      </c>
      <c r="K1420">
        <v>21</v>
      </c>
      <c r="L1420">
        <v>1.42188</v>
      </c>
      <c r="M1420">
        <v>18.64</v>
      </c>
      <c r="N1420" s="4">
        <v>8.25</v>
      </c>
      <c r="O1420">
        <v>6.25</v>
      </c>
      <c r="P1420">
        <v>6.5</v>
      </c>
      <c r="Q1420">
        <v>0.19395999999999999</v>
      </c>
      <c r="R1420" s="5">
        <v>2.94</v>
      </c>
      <c r="S1420">
        <v>3.9369999999999998</v>
      </c>
      <c r="T1420">
        <v>0.98399999999999999</v>
      </c>
      <c r="U1420">
        <v>4.7240000000000002</v>
      </c>
      <c r="V1420">
        <v>1.059E-2</v>
      </c>
      <c r="W1420">
        <v>0.12</v>
      </c>
      <c r="X1420" s="2" t="s">
        <v>6655</v>
      </c>
      <c r="Y1420" s="1" t="s">
        <v>6656</v>
      </c>
      <c r="Z1420" s="3" t="s">
        <v>6657</v>
      </c>
      <c r="AA1420">
        <v>48</v>
      </c>
      <c r="AB1420" s="1" t="s">
        <v>6561</v>
      </c>
      <c r="AC1420" t="s">
        <v>6567</v>
      </c>
    </row>
    <row r="1421" spans="1:29" x14ac:dyDescent="0.25">
      <c r="A1421" s="1" t="s">
        <v>6658</v>
      </c>
      <c r="B1421" t="s">
        <v>6659</v>
      </c>
      <c r="C1421" t="s">
        <v>6549</v>
      </c>
      <c r="D1421" t="str">
        <f>HYPERLINK("http://image.bazic.com/936.jpg","CLICK HERE")</f>
        <v>CLICK HERE</v>
      </c>
      <c r="E1421" s="6">
        <v>2.99</v>
      </c>
      <c r="F1421" s="7">
        <v>0.85</v>
      </c>
      <c r="G1421" s="4">
        <v>144</v>
      </c>
      <c r="H1421" s="5">
        <v>24</v>
      </c>
      <c r="I1421">
        <v>20.5</v>
      </c>
      <c r="J1421">
        <v>10.75</v>
      </c>
      <c r="K1421">
        <v>14.75</v>
      </c>
      <c r="L1421">
        <v>1.8810899999999999</v>
      </c>
      <c r="M1421">
        <v>26.5</v>
      </c>
      <c r="N1421" s="4">
        <v>9.75</v>
      </c>
      <c r="O1421">
        <v>6.5</v>
      </c>
      <c r="P1421">
        <v>7</v>
      </c>
      <c r="Q1421">
        <v>0.25673000000000001</v>
      </c>
      <c r="R1421" s="5">
        <v>4.22</v>
      </c>
      <c r="S1421">
        <v>2.25</v>
      </c>
      <c r="T1421">
        <v>2.8119999999999998</v>
      </c>
      <c r="U1421">
        <v>6.25</v>
      </c>
      <c r="V1421">
        <v>2.2880000000000001E-2</v>
      </c>
      <c r="W1421">
        <v>0.16</v>
      </c>
      <c r="X1421" s="2" t="s">
        <v>6660</v>
      </c>
      <c r="Y1421" s="1" t="s">
        <v>6661</v>
      </c>
      <c r="Z1421" s="3" t="s">
        <v>6662</v>
      </c>
      <c r="AA1421">
        <v>40</v>
      </c>
      <c r="AB1421" s="1" t="s">
        <v>6528</v>
      </c>
      <c r="AC1421" t="s">
        <v>38</v>
      </c>
    </row>
    <row r="1422" spans="1:29" x14ac:dyDescent="0.25">
      <c r="A1422" s="1" t="s">
        <v>6663</v>
      </c>
      <c r="B1422" t="s">
        <v>6664</v>
      </c>
      <c r="C1422" t="s">
        <v>6549</v>
      </c>
      <c r="D1422" t="str">
        <f>HYPERLINK("http://image.bazic.com/937.jpg","CLICK HERE")</f>
        <v>CLICK HERE</v>
      </c>
      <c r="E1422" s="6">
        <v>2.99</v>
      </c>
      <c r="F1422" s="7">
        <v>0.85</v>
      </c>
      <c r="G1422" s="4">
        <v>144</v>
      </c>
      <c r="H1422" s="5">
        <v>24</v>
      </c>
      <c r="I1422">
        <v>20.5</v>
      </c>
      <c r="J1422">
        <v>10.75</v>
      </c>
      <c r="K1422">
        <v>14.75</v>
      </c>
      <c r="L1422">
        <v>1.8810899999999999</v>
      </c>
      <c r="M1422">
        <v>26.66</v>
      </c>
      <c r="N1422" s="4">
        <v>9.75</v>
      </c>
      <c r="O1422">
        <v>6.75</v>
      </c>
      <c r="P1422">
        <v>7</v>
      </c>
      <c r="Q1422">
        <v>0.2666</v>
      </c>
      <c r="R1422" s="5">
        <v>4.26</v>
      </c>
      <c r="S1422">
        <v>2.75</v>
      </c>
      <c r="T1422">
        <v>2.25</v>
      </c>
      <c r="U1422">
        <v>6.25</v>
      </c>
      <c r="V1422">
        <v>2.2380000000000001E-2</v>
      </c>
      <c r="W1422">
        <v>0.16</v>
      </c>
      <c r="X1422" s="2" t="s">
        <v>6665</v>
      </c>
      <c r="Y1422" s="1" t="s">
        <v>6666</v>
      </c>
      <c r="Z1422" s="3" t="s">
        <v>6667</v>
      </c>
      <c r="AA1422">
        <v>40</v>
      </c>
      <c r="AB1422" s="1" t="s">
        <v>6528</v>
      </c>
      <c r="AC1422" t="s">
        <v>38</v>
      </c>
    </row>
    <row r="1423" spans="1:29" x14ac:dyDescent="0.25">
      <c r="A1423" s="1" t="s">
        <v>6668</v>
      </c>
      <c r="B1423" t="s">
        <v>6669</v>
      </c>
      <c r="C1423" t="s">
        <v>6527</v>
      </c>
      <c r="D1423" t="str">
        <f>HYPERLINK("http://image.bazic.com/938.jpg","CLICK HERE")</f>
        <v>CLICK HERE</v>
      </c>
      <c r="E1423" s="6">
        <v>2.99</v>
      </c>
      <c r="F1423" s="7">
        <v>1.1499999999999999</v>
      </c>
      <c r="G1423" s="4">
        <v>144</v>
      </c>
      <c r="I1423">
        <v>35.25</v>
      </c>
      <c r="J1423">
        <v>16</v>
      </c>
      <c r="K1423">
        <v>9.75</v>
      </c>
      <c r="L1423">
        <v>3.1822900000000001</v>
      </c>
      <c r="M1423">
        <v>31.74</v>
      </c>
      <c r="S1423">
        <v>35.5</v>
      </c>
      <c r="T1423">
        <v>16.25</v>
      </c>
      <c r="U1423">
        <v>9.75</v>
      </c>
      <c r="V1423">
        <v>3.2549399999999999</v>
      </c>
      <c r="W1423">
        <v>30.8</v>
      </c>
      <c r="X1423" s="2" t="s">
        <v>6670</v>
      </c>
      <c r="Z1423" s="3" t="s">
        <v>6671</v>
      </c>
      <c r="AA1423">
        <v>21</v>
      </c>
      <c r="AB1423" s="1" t="s">
        <v>6528</v>
      </c>
      <c r="AC1423" t="s">
        <v>6567</v>
      </c>
    </row>
    <row r="1424" spans="1:29" x14ac:dyDescent="0.25">
      <c r="A1424" s="1" t="s">
        <v>6672</v>
      </c>
      <c r="B1424" t="s">
        <v>6673</v>
      </c>
      <c r="C1424" t="s">
        <v>6527</v>
      </c>
      <c r="D1424" t="str">
        <f>HYPERLINK("http://image.bazic.com/939.jpg","CLICK HERE")</f>
        <v>CLICK HERE</v>
      </c>
      <c r="E1424" s="6">
        <v>2.99</v>
      </c>
      <c r="F1424" s="7">
        <v>1.1499999999999999</v>
      </c>
      <c r="G1424" s="4">
        <v>144</v>
      </c>
      <c r="I1424">
        <v>35.25</v>
      </c>
      <c r="J1424">
        <v>15.75</v>
      </c>
      <c r="K1424">
        <v>9.75</v>
      </c>
      <c r="L1424">
        <v>3.1325699999999999</v>
      </c>
      <c r="M1424">
        <v>32</v>
      </c>
      <c r="S1424">
        <v>35.5</v>
      </c>
      <c r="T1424">
        <v>16.25</v>
      </c>
      <c r="U1424">
        <v>10.5</v>
      </c>
      <c r="V1424">
        <v>3.5053200000000002</v>
      </c>
      <c r="W1424">
        <v>31.76</v>
      </c>
      <c r="X1424" s="2" t="s">
        <v>6674</v>
      </c>
      <c r="Z1424" s="3" t="s">
        <v>6675</v>
      </c>
      <c r="AA1424">
        <v>21</v>
      </c>
      <c r="AB1424" s="1" t="s">
        <v>6528</v>
      </c>
      <c r="AC1424" t="s">
        <v>6555</v>
      </c>
    </row>
    <row r="1425" spans="1:29" x14ac:dyDescent="0.25">
      <c r="A1425" s="1" t="s">
        <v>6676</v>
      </c>
      <c r="B1425" t="s">
        <v>6677</v>
      </c>
      <c r="C1425" t="s">
        <v>6678</v>
      </c>
      <c r="D1425" t="str">
        <f>HYPERLINK("http://image.bazic.com/940.jpg","CLICK HERE")</f>
        <v>CLICK HERE</v>
      </c>
      <c r="E1425" s="6">
        <v>3.99</v>
      </c>
      <c r="F1425" s="7">
        <v>1.95</v>
      </c>
      <c r="G1425" s="4">
        <v>12</v>
      </c>
      <c r="I1425">
        <v>12</v>
      </c>
      <c r="J1425">
        <v>7.5</v>
      </c>
      <c r="K1425">
        <v>9.5</v>
      </c>
      <c r="L1425">
        <v>0.49479000000000001</v>
      </c>
      <c r="M1425">
        <v>12.36</v>
      </c>
      <c r="S1425">
        <v>6.5350000000000001</v>
      </c>
      <c r="T1425">
        <v>2.7559999999999998</v>
      </c>
      <c r="U1425">
        <v>2.9529999999999998</v>
      </c>
      <c r="V1425">
        <v>3.0779999999999998E-2</v>
      </c>
      <c r="W1425">
        <v>0.96</v>
      </c>
      <c r="X1425" s="2" t="s">
        <v>6679</v>
      </c>
      <c r="Z1425" s="3" t="s">
        <v>6680</v>
      </c>
      <c r="AA1425">
        <v>108</v>
      </c>
      <c r="AB1425" s="1" t="s">
        <v>1391</v>
      </c>
      <c r="AC1425" t="s">
        <v>38</v>
      </c>
    </row>
    <row r="1426" spans="1:29" x14ac:dyDescent="0.25">
      <c r="A1426" s="1" t="s">
        <v>6681</v>
      </c>
      <c r="B1426" t="s">
        <v>6682</v>
      </c>
      <c r="C1426" t="s">
        <v>6678</v>
      </c>
      <c r="D1426" t="str">
        <f>HYPERLINK("http://image.bazic.com/942.jpg","CLICK HERE")</f>
        <v>CLICK HERE</v>
      </c>
      <c r="E1426" s="6">
        <v>5.99</v>
      </c>
      <c r="F1426" s="7">
        <v>2.85</v>
      </c>
      <c r="G1426" s="4">
        <v>12</v>
      </c>
      <c r="I1426">
        <v>12.5</v>
      </c>
      <c r="J1426">
        <v>8.5</v>
      </c>
      <c r="K1426">
        <v>11</v>
      </c>
      <c r="L1426">
        <v>0.67635999999999996</v>
      </c>
      <c r="M1426">
        <v>20</v>
      </c>
      <c r="S1426">
        <v>7.5</v>
      </c>
      <c r="T1426">
        <v>3.5</v>
      </c>
      <c r="U1426">
        <v>2.875</v>
      </c>
      <c r="V1426">
        <v>4.367E-2</v>
      </c>
      <c r="W1426">
        <v>1.52</v>
      </c>
      <c r="X1426" s="2" t="s">
        <v>6683</v>
      </c>
      <c r="Z1426" s="3" t="s">
        <v>6684</v>
      </c>
      <c r="AA1426">
        <v>80</v>
      </c>
      <c r="AB1426" s="1" t="s">
        <v>1391</v>
      </c>
      <c r="AC1426" t="s">
        <v>38</v>
      </c>
    </row>
    <row r="1427" spans="1:29" x14ac:dyDescent="0.25">
      <c r="A1427" s="1" t="s">
        <v>6685</v>
      </c>
      <c r="B1427" t="s">
        <v>6686</v>
      </c>
      <c r="C1427" t="s">
        <v>6678</v>
      </c>
      <c r="D1427" t="str">
        <f>HYPERLINK("http://image.bazic.com/943.jpg","CLICK HERE")</f>
        <v>CLICK HERE</v>
      </c>
      <c r="E1427" s="6">
        <v>3.99</v>
      </c>
      <c r="F1427" s="7">
        <v>1.8</v>
      </c>
      <c r="G1427" s="4">
        <v>24</v>
      </c>
      <c r="I1427">
        <v>12.75</v>
      </c>
      <c r="J1427">
        <v>5.25</v>
      </c>
      <c r="K1427">
        <v>11.75</v>
      </c>
      <c r="L1427">
        <v>0.45516000000000001</v>
      </c>
      <c r="M1427">
        <v>13.76</v>
      </c>
      <c r="S1427">
        <v>2.375</v>
      </c>
      <c r="T1427">
        <v>1.75</v>
      </c>
      <c r="U1427">
        <v>6.75</v>
      </c>
      <c r="V1427">
        <v>1.6240000000000001E-2</v>
      </c>
      <c r="W1427">
        <v>0.56000000000000005</v>
      </c>
      <c r="X1427" s="2" t="s">
        <v>6687</v>
      </c>
      <c r="Z1427" s="3" t="s">
        <v>6688</v>
      </c>
      <c r="AA1427">
        <v>144</v>
      </c>
      <c r="AB1427" s="1" t="s">
        <v>1391</v>
      </c>
      <c r="AC1427" t="s">
        <v>38</v>
      </c>
    </row>
    <row r="1428" spans="1:29" x14ac:dyDescent="0.25">
      <c r="A1428" s="1" t="s">
        <v>6689</v>
      </c>
      <c r="B1428" t="s">
        <v>6690</v>
      </c>
      <c r="C1428" t="s">
        <v>6549</v>
      </c>
      <c r="D1428" t="str">
        <f>HYPERLINK("http://image.bazic.com/945.jpg","CLICK HERE")</f>
        <v>CLICK HERE</v>
      </c>
      <c r="E1428" s="6">
        <v>2.99</v>
      </c>
      <c r="F1428" s="7">
        <v>1.05</v>
      </c>
      <c r="G1428" s="4">
        <v>48</v>
      </c>
      <c r="I1428">
        <v>16.5</v>
      </c>
      <c r="J1428">
        <v>8.75</v>
      </c>
      <c r="K1428">
        <v>12.5</v>
      </c>
      <c r="L1428">
        <v>1.0443800000000001</v>
      </c>
      <c r="M1428">
        <v>15.58</v>
      </c>
      <c r="S1428">
        <v>3.8580000000000001</v>
      </c>
      <c r="T1428">
        <v>3.8580000000000001</v>
      </c>
      <c r="U1428">
        <v>1.89</v>
      </c>
      <c r="V1428">
        <v>1.6279999999999999E-2</v>
      </c>
      <c r="W1428">
        <v>0.3</v>
      </c>
      <c r="X1428" s="2" t="s">
        <v>6691</v>
      </c>
      <c r="Z1428" s="3" t="s">
        <v>6692</v>
      </c>
      <c r="AA1428">
        <v>65</v>
      </c>
      <c r="AB1428" s="1" t="s">
        <v>6528</v>
      </c>
      <c r="AC1428" t="s">
        <v>3033</v>
      </c>
    </row>
    <row r="1429" spans="1:29" x14ac:dyDescent="0.25">
      <c r="A1429" s="1" t="s">
        <v>6693</v>
      </c>
      <c r="B1429" t="s">
        <v>6694</v>
      </c>
      <c r="C1429" t="s">
        <v>6695</v>
      </c>
      <c r="D1429" t="str">
        <f>HYPERLINK("http://image.bazic.com/950.jpg","CLICK HERE")</f>
        <v>CLICK HERE</v>
      </c>
      <c r="E1429" s="6">
        <v>2.99</v>
      </c>
      <c r="F1429" s="7">
        <v>1.05</v>
      </c>
      <c r="G1429" s="4">
        <v>36</v>
      </c>
      <c r="I1429">
        <v>14.75</v>
      </c>
      <c r="J1429">
        <v>10.25</v>
      </c>
      <c r="K1429">
        <v>4.75</v>
      </c>
      <c r="L1429">
        <v>0.41559000000000001</v>
      </c>
      <c r="M1429">
        <v>8.48</v>
      </c>
      <c r="S1429">
        <v>4.843</v>
      </c>
      <c r="T1429">
        <v>4.843</v>
      </c>
      <c r="U1429">
        <v>0.748</v>
      </c>
      <c r="V1429">
        <v>1.0149999999999999E-2</v>
      </c>
      <c r="W1429">
        <v>0.22</v>
      </c>
      <c r="X1429" s="2" t="s">
        <v>6696</v>
      </c>
      <c r="Z1429" s="3" t="s">
        <v>6697</v>
      </c>
      <c r="AA1429">
        <v>120</v>
      </c>
      <c r="AB1429" s="1" t="s">
        <v>6629</v>
      </c>
      <c r="AC1429" t="s">
        <v>2029</v>
      </c>
    </row>
    <row r="1430" spans="1:29" x14ac:dyDescent="0.25">
      <c r="A1430" s="1" t="s">
        <v>6698</v>
      </c>
      <c r="B1430" t="s">
        <v>6699</v>
      </c>
      <c r="C1430" t="s">
        <v>6695</v>
      </c>
      <c r="D1430" t="str">
        <f>HYPERLINK("http://image.bazic.com/951.jpg","CLICK HERE")</f>
        <v>CLICK HERE</v>
      </c>
      <c r="E1430" s="6">
        <v>2.99</v>
      </c>
      <c r="F1430" s="7">
        <v>1.05</v>
      </c>
      <c r="G1430" s="4">
        <v>36</v>
      </c>
      <c r="I1430">
        <v>14</v>
      </c>
      <c r="J1430">
        <v>9.75</v>
      </c>
      <c r="K1430">
        <v>6</v>
      </c>
      <c r="L1430">
        <v>0.47395999999999999</v>
      </c>
      <c r="M1430">
        <v>7.86</v>
      </c>
      <c r="S1430">
        <v>4.3499999999999996</v>
      </c>
      <c r="T1430">
        <v>4.3499999999999996</v>
      </c>
      <c r="U1430">
        <v>0.98399999999999999</v>
      </c>
      <c r="V1430">
        <v>1.078E-2</v>
      </c>
      <c r="W1430">
        <v>0.2</v>
      </c>
      <c r="X1430" s="2" t="s">
        <v>6700</v>
      </c>
      <c r="Z1430" s="3" t="s">
        <v>6701</v>
      </c>
      <c r="AA1430">
        <v>143</v>
      </c>
      <c r="AB1430" s="1" t="s">
        <v>6629</v>
      </c>
      <c r="AC1430" t="s">
        <v>2029</v>
      </c>
    </row>
    <row r="1431" spans="1:29" x14ac:dyDescent="0.25">
      <c r="A1431" s="1" t="s">
        <v>6702</v>
      </c>
      <c r="B1431" t="s">
        <v>6703</v>
      </c>
      <c r="C1431" t="s">
        <v>6695</v>
      </c>
      <c r="D1431" t="str">
        <f>HYPERLINK("http://image.bazic.com/952.jpg","CLICK HERE")</f>
        <v>CLICK HERE</v>
      </c>
      <c r="E1431" s="6">
        <v>2.99</v>
      </c>
      <c r="F1431" s="7">
        <v>1.2</v>
      </c>
      <c r="G1431" s="4">
        <v>36</v>
      </c>
      <c r="I1431">
        <v>15</v>
      </c>
      <c r="J1431">
        <v>10.5</v>
      </c>
      <c r="K1431">
        <v>6.5</v>
      </c>
      <c r="L1431">
        <v>0.59245000000000003</v>
      </c>
      <c r="M1431">
        <v>10.62</v>
      </c>
      <c r="S1431">
        <v>4.8819999999999997</v>
      </c>
      <c r="T1431">
        <v>4.8819999999999997</v>
      </c>
      <c r="U1431">
        <v>0.98399999999999999</v>
      </c>
      <c r="V1431">
        <v>1.357E-2</v>
      </c>
      <c r="W1431">
        <v>0.28000000000000003</v>
      </c>
      <c r="X1431" s="2" t="s">
        <v>6704</v>
      </c>
      <c r="Z1431" s="3" t="s">
        <v>6705</v>
      </c>
      <c r="AA1431">
        <v>100</v>
      </c>
      <c r="AB1431" s="1" t="s">
        <v>6629</v>
      </c>
      <c r="AC1431" t="s">
        <v>2029</v>
      </c>
    </row>
    <row r="1432" spans="1:29" x14ac:dyDescent="0.25">
      <c r="A1432" s="1" t="s">
        <v>6706</v>
      </c>
      <c r="B1432" t="s">
        <v>6707</v>
      </c>
      <c r="C1432" t="s">
        <v>6695</v>
      </c>
      <c r="D1432" t="str">
        <f>HYPERLINK("http://image.bazic.com/953.jpg","CLICK HERE")</f>
        <v>CLICK HERE</v>
      </c>
      <c r="E1432" s="6">
        <v>2.99</v>
      </c>
      <c r="F1432" s="7">
        <v>1.1499999999999999</v>
      </c>
      <c r="G1432" s="4">
        <v>36</v>
      </c>
      <c r="I1432">
        <v>13</v>
      </c>
      <c r="J1432">
        <v>9.25</v>
      </c>
      <c r="K1432">
        <v>9.25</v>
      </c>
      <c r="L1432">
        <v>0.64370000000000005</v>
      </c>
      <c r="M1432">
        <v>9.1199999999999992</v>
      </c>
      <c r="S1432">
        <v>4.0629999999999997</v>
      </c>
      <c r="T1432">
        <v>4.6029999999999998</v>
      </c>
      <c r="U1432">
        <v>1.417</v>
      </c>
      <c r="V1432">
        <v>1.5339999999999999E-2</v>
      </c>
      <c r="W1432">
        <v>0.22</v>
      </c>
      <c r="X1432" s="2" t="s">
        <v>6708</v>
      </c>
      <c r="Z1432" s="3" t="s">
        <v>6709</v>
      </c>
      <c r="AA1432">
        <v>105</v>
      </c>
      <c r="AB1432" s="1" t="s">
        <v>6629</v>
      </c>
      <c r="AC1432" t="s">
        <v>2029</v>
      </c>
    </row>
    <row r="1433" spans="1:29" x14ac:dyDescent="0.25">
      <c r="A1433" s="1" t="s">
        <v>6710</v>
      </c>
      <c r="B1433" t="s">
        <v>6711</v>
      </c>
      <c r="C1433" t="s">
        <v>6695</v>
      </c>
      <c r="D1433" t="str">
        <f>HYPERLINK("http://image.bazic.com/954.jpg","CLICK HERE")</f>
        <v>CLICK HERE</v>
      </c>
      <c r="E1433" s="6">
        <v>3.99</v>
      </c>
      <c r="F1433" s="7">
        <v>1.95</v>
      </c>
      <c r="G1433" s="4">
        <v>24</v>
      </c>
      <c r="I1433">
        <v>14.75</v>
      </c>
      <c r="J1433">
        <v>10.25</v>
      </c>
      <c r="K1433">
        <v>6.25</v>
      </c>
      <c r="L1433">
        <v>0.54683000000000004</v>
      </c>
      <c r="M1433">
        <v>10.92</v>
      </c>
      <c r="S1433">
        <v>4.843</v>
      </c>
      <c r="T1433">
        <v>4.843</v>
      </c>
      <c r="U1433">
        <v>1.3979999999999999</v>
      </c>
      <c r="V1433">
        <v>1.898E-2</v>
      </c>
      <c r="W1433">
        <v>0.4</v>
      </c>
      <c r="X1433" s="2" t="s">
        <v>6712</v>
      </c>
      <c r="Z1433" s="3" t="s">
        <v>6713</v>
      </c>
      <c r="AA1433">
        <v>100</v>
      </c>
      <c r="AB1433" s="1" t="s">
        <v>6629</v>
      </c>
      <c r="AC1433" t="s">
        <v>2029</v>
      </c>
    </row>
    <row r="1434" spans="1:29" x14ac:dyDescent="0.25">
      <c r="A1434" s="1" t="s">
        <v>6714</v>
      </c>
      <c r="B1434" t="s">
        <v>6715</v>
      </c>
      <c r="C1434" t="s">
        <v>6695</v>
      </c>
      <c r="D1434" t="str">
        <f>HYPERLINK("http://image.bazic.com/955.jpg","CLICK HERE")</f>
        <v>CLICK HERE</v>
      </c>
      <c r="E1434" s="6">
        <v>2.99</v>
      </c>
      <c r="F1434" s="7">
        <v>1.1499999999999999</v>
      </c>
      <c r="G1434" s="4">
        <v>36</v>
      </c>
      <c r="I1434">
        <v>12.25</v>
      </c>
      <c r="J1434">
        <v>8.75</v>
      </c>
      <c r="K1434">
        <v>12</v>
      </c>
      <c r="L1434">
        <v>0.74436000000000002</v>
      </c>
      <c r="M1434">
        <v>9.08</v>
      </c>
      <c r="S1434">
        <v>3.875</v>
      </c>
      <c r="T1434">
        <v>3.875</v>
      </c>
      <c r="U1434">
        <v>1.875</v>
      </c>
      <c r="V1434">
        <v>1.6289999999999999E-2</v>
      </c>
      <c r="W1434">
        <v>0.22</v>
      </c>
      <c r="X1434" s="2" t="s">
        <v>6716</v>
      </c>
      <c r="Z1434" s="3" t="s">
        <v>6717</v>
      </c>
      <c r="AA1434">
        <v>96</v>
      </c>
      <c r="AB1434" s="1" t="s">
        <v>6629</v>
      </c>
      <c r="AC1434" t="s">
        <v>2029</v>
      </c>
    </row>
    <row r="1435" spans="1:29" x14ac:dyDescent="0.25">
      <c r="A1435" s="1" t="s">
        <v>6718</v>
      </c>
      <c r="B1435" t="s">
        <v>6719</v>
      </c>
      <c r="C1435" t="s">
        <v>6695</v>
      </c>
      <c r="D1435" t="str">
        <f>HYPERLINK("http://image.bazic.com/956.jpg","CLICK HERE")</f>
        <v>CLICK HERE</v>
      </c>
      <c r="E1435" s="6">
        <v>5.99</v>
      </c>
      <c r="F1435" s="7">
        <v>2.85</v>
      </c>
      <c r="G1435" s="4">
        <v>24</v>
      </c>
      <c r="I1435">
        <v>15</v>
      </c>
      <c r="J1435">
        <v>10.25</v>
      </c>
      <c r="K1435">
        <v>8.25</v>
      </c>
      <c r="L1435">
        <v>0.73404999999999998</v>
      </c>
      <c r="M1435">
        <v>14.56</v>
      </c>
      <c r="S1435">
        <v>4.5275600000000003</v>
      </c>
      <c r="T1435">
        <v>4.5275600000000003</v>
      </c>
      <c r="U1435">
        <v>1.9684999999999999</v>
      </c>
      <c r="V1435">
        <v>2.3349999999999999E-2</v>
      </c>
      <c r="W1435">
        <v>0.56000000000000005</v>
      </c>
      <c r="X1435" s="2" t="s">
        <v>6720</v>
      </c>
      <c r="Z1435" s="3" t="s">
        <v>6721</v>
      </c>
      <c r="AA1435">
        <v>96</v>
      </c>
      <c r="AB1435" s="1" t="s">
        <v>6629</v>
      </c>
      <c r="AC1435" t="s">
        <v>2029</v>
      </c>
    </row>
    <row r="1436" spans="1:29" x14ac:dyDescent="0.25">
      <c r="A1436" s="1" t="s">
        <v>6722</v>
      </c>
      <c r="B1436" t="s">
        <v>6723</v>
      </c>
      <c r="C1436" t="s">
        <v>6724</v>
      </c>
      <c r="D1436" t="str">
        <f>HYPERLINK("http://image.bazic.com/960.jpg","CLICK HERE")</f>
        <v>CLICK HERE</v>
      </c>
      <c r="E1436" s="6">
        <v>2.99</v>
      </c>
      <c r="F1436" s="7">
        <v>1.2</v>
      </c>
      <c r="G1436" s="4">
        <v>36</v>
      </c>
      <c r="I1436">
        <v>12.75</v>
      </c>
      <c r="J1436">
        <v>7.5</v>
      </c>
      <c r="K1436">
        <v>5.25</v>
      </c>
      <c r="L1436">
        <v>0.29053000000000001</v>
      </c>
      <c r="M1436">
        <v>3.58</v>
      </c>
      <c r="S1436">
        <v>1.97</v>
      </c>
      <c r="T1436">
        <v>1.97</v>
      </c>
      <c r="U1436">
        <v>1.875</v>
      </c>
      <c r="V1436">
        <v>4.2100000000000002E-3</v>
      </c>
      <c r="W1436">
        <v>0.06</v>
      </c>
      <c r="X1436" s="2" t="s">
        <v>6725</v>
      </c>
      <c r="Z1436" s="3" t="s">
        <v>6726</v>
      </c>
      <c r="AA1436">
        <v>120</v>
      </c>
      <c r="AB1436" s="1" t="s">
        <v>6528</v>
      </c>
      <c r="AC1436" t="s">
        <v>38</v>
      </c>
    </row>
    <row r="1437" spans="1:29" x14ac:dyDescent="0.25">
      <c r="A1437" s="1" t="s">
        <v>6727</v>
      </c>
      <c r="B1437" t="s">
        <v>6728</v>
      </c>
      <c r="C1437" t="s">
        <v>6581</v>
      </c>
      <c r="D1437" t="str">
        <f>HYPERLINK("http://image.bazic.com/970.jpg","CLICK HERE")</f>
        <v>CLICK HERE</v>
      </c>
      <c r="E1437" s="6">
        <v>6.99</v>
      </c>
      <c r="F1437" s="7">
        <v>4.3499999999999996</v>
      </c>
      <c r="G1437" s="4">
        <v>12</v>
      </c>
      <c r="I1437">
        <v>11.5</v>
      </c>
      <c r="J1437">
        <v>11.5</v>
      </c>
      <c r="K1437">
        <v>6.25</v>
      </c>
      <c r="L1437">
        <v>0.47832999999999998</v>
      </c>
      <c r="M1437">
        <v>10.92</v>
      </c>
      <c r="S1437">
        <v>5.3540000000000001</v>
      </c>
      <c r="T1437">
        <v>5.3540000000000001</v>
      </c>
      <c r="U1437">
        <v>1.89</v>
      </c>
      <c r="V1437">
        <v>3.1350000000000003E-2</v>
      </c>
      <c r="W1437">
        <v>0.88</v>
      </c>
      <c r="X1437" s="2" t="s">
        <v>6729</v>
      </c>
      <c r="Z1437" s="3" t="s">
        <v>6730</v>
      </c>
      <c r="AA1437">
        <v>108</v>
      </c>
      <c r="AB1437" s="1" t="s">
        <v>6528</v>
      </c>
      <c r="AC1437" t="s">
        <v>2029</v>
      </c>
    </row>
    <row r="1438" spans="1:29" x14ac:dyDescent="0.25">
      <c r="A1438" s="1" t="s">
        <v>6731</v>
      </c>
      <c r="B1438" t="s">
        <v>6732</v>
      </c>
      <c r="C1438" t="s">
        <v>6581</v>
      </c>
      <c r="D1438" t="str">
        <f>HYPERLINK("http://image.bazic.com/971.jpg","CLICK HERE")</f>
        <v>CLICK HERE</v>
      </c>
      <c r="E1438" s="6">
        <v>6.99</v>
      </c>
      <c r="F1438" s="7">
        <v>4.3499999999999996</v>
      </c>
      <c r="G1438" s="4">
        <v>12</v>
      </c>
      <c r="I1438">
        <v>11.5</v>
      </c>
      <c r="J1438">
        <v>11.5</v>
      </c>
      <c r="K1438">
        <v>6.25</v>
      </c>
      <c r="L1438">
        <v>0.47832999999999998</v>
      </c>
      <c r="M1438">
        <v>11</v>
      </c>
      <c r="S1438">
        <v>5.5339999999999998</v>
      </c>
      <c r="T1438">
        <v>5.5339999999999998</v>
      </c>
      <c r="U1438">
        <v>1.89</v>
      </c>
      <c r="V1438">
        <v>3.3500000000000002E-2</v>
      </c>
      <c r="W1438">
        <v>0.84</v>
      </c>
      <c r="X1438" s="2" t="s">
        <v>6733</v>
      </c>
      <c r="Z1438" s="3" t="s">
        <v>6734</v>
      </c>
      <c r="AA1438">
        <v>108</v>
      </c>
      <c r="AB1438" s="1" t="s">
        <v>6528</v>
      </c>
      <c r="AC1438" t="s">
        <v>2029</v>
      </c>
    </row>
    <row r="1439" spans="1:29" x14ac:dyDescent="0.25">
      <c r="A1439" s="1" t="s">
        <v>6735</v>
      </c>
      <c r="B1439" t="s">
        <v>6736</v>
      </c>
      <c r="C1439" t="s">
        <v>6581</v>
      </c>
      <c r="D1439" t="str">
        <f>HYPERLINK("http://image.bazic.com/972.jpg","CLICK HERE")</f>
        <v>CLICK HERE</v>
      </c>
      <c r="E1439" s="6">
        <v>9.99</v>
      </c>
      <c r="F1439" s="7">
        <v>4.3499999999999996</v>
      </c>
      <c r="G1439" s="4">
        <v>12</v>
      </c>
      <c r="I1439">
        <v>11.5</v>
      </c>
      <c r="J1439">
        <v>11.5</v>
      </c>
      <c r="K1439">
        <v>6.25</v>
      </c>
      <c r="L1439">
        <v>0.47832999999999998</v>
      </c>
      <c r="M1439">
        <v>11.1</v>
      </c>
      <c r="S1439">
        <v>5.3540000000000001</v>
      </c>
      <c r="T1439">
        <v>5.3540000000000001</v>
      </c>
      <c r="U1439">
        <v>1.89</v>
      </c>
      <c r="V1439">
        <v>3.1350000000000003E-2</v>
      </c>
      <c r="W1439">
        <v>0.84</v>
      </c>
      <c r="X1439" s="2" t="s">
        <v>6737</v>
      </c>
      <c r="Z1439" s="3" t="s">
        <v>6738</v>
      </c>
      <c r="AA1439">
        <v>96</v>
      </c>
      <c r="AB1439" s="1" t="s">
        <v>6528</v>
      </c>
      <c r="AC1439" t="s">
        <v>2029</v>
      </c>
    </row>
    <row r="1440" spans="1:29" x14ac:dyDescent="0.25">
      <c r="A1440" s="1" t="s">
        <v>6739</v>
      </c>
      <c r="B1440" t="s">
        <v>6740</v>
      </c>
      <c r="C1440" t="s">
        <v>6581</v>
      </c>
      <c r="D1440" t="str">
        <f>HYPERLINK("http://image.bazic.com/973.jpg","CLICK HERE")</f>
        <v>CLICK HERE</v>
      </c>
      <c r="E1440" s="6">
        <v>9.99</v>
      </c>
      <c r="F1440" s="7">
        <v>4.3499999999999996</v>
      </c>
      <c r="G1440" s="4">
        <v>12</v>
      </c>
      <c r="I1440">
        <v>11</v>
      </c>
      <c r="J1440">
        <v>11.5</v>
      </c>
      <c r="K1440">
        <v>6.25</v>
      </c>
      <c r="L1440">
        <v>0.45754</v>
      </c>
      <c r="M1440">
        <v>10.94</v>
      </c>
      <c r="S1440">
        <v>5.3540000000000001</v>
      </c>
      <c r="T1440">
        <v>5.3540000000000001</v>
      </c>
      <c r="U1440">
        <v>1.89</v>
      </c>
      <c r="V1440">
        <v>3.1350000000000003E-2</v>
      </c>
      <c r="W1440">
        <v>0.82</v>
      </c>
      <c r="X1440" s="2" t="s">
        <v>6741</v>
      </c>
      <c r="Z1440" s="3" t="s">
        <v>6742</v>
      </c>
      <c r="AA1440">
        <v>108</v>
      </c>
      <c r="AB1440" s="1" t="s">
        <v>6528</v>
      </c>
      <c r="AC1440" t="s">
        <v>2029</v>
      </c>
    </row>
    <row r="1441" spans="1:29" x14ac:dyDescent="0.25">
      <c r="A1441" s="1" t="s">
        <v>6743</v>
      </c>
      <c r="B1441" t="s">
        <v>6744</v>
      </c>
      <c r="C1441" t="s">
        <v>6581</v>
      </c>
      <c r="D1441" t="str">
        <f>HYPERLINK("http://image.bazic.com/974.jpg","CLICK HERE")</f>
        <v>CLICK HERE</v>
      </c>
      <c r="E1441" s="6">
        <v>9.99</v>
      </c>
      <c r="F1441" s="7">
        <v>4.3499999999999996</v>
      </c>
      <c r="G1441" s="4">
        <v>12</v>
      </c>
      <c r="I1441">
        <v>11.25</v>
      </c>
      <c r="J1441">
        <v>11.25</v>
      </c>
      <c r="K1441">
        <v>6</v>
      </c>
      <c r="L1441">
        <v>0.43945000000000001</v>
      </c>
      <c r="M1441">
        <v>10.64</v>
      </c>
      <c r="S1441">
        <v>5.3540000000000001</v>
      </c>
      <c r="T1441">
        <v>5.3540000000000001</v>
      </c>
      <c r="U1441">
        <v>1.89</v>
      </c>
      <c r="V1441">
        <v>3.1350000000000003E-2</v>
      </c>
      <c r="W1441">
        <v>1.06</v>
      </c>
      <c r="X1441" s="2" t="s">
        <v>6745</v>
      </c>
      <c r="Z1441" s="3" t="s">
        <v>6746</v>
      </c>
      <c r="AA1441">
        <v>108</v>
      </c>
      <c r="AB1441" s="1" t="s">
        <v>6528</v>
      </c>
      <c r="AC1441" t="s">
        <v>2029</v>
      </c>
    </row>
    <row r="1442" spans="1:29" x14ac:dyDescent="0.25">
      <c r="A1442" s="1" t="s">
        <v>6747</v>
      </c>
      <c r="B1442" t="s">
        <v>6748</v>
      </c>
      <c r="C1442" t="s">
        <v>6581</v>
      </c>
      <c r="D1442" t="str">
        <f>HYPERLINK("http://image.bazic.com/975.jpg","CLICK HERE")</f>
        <v>CLICK HERE</v>
      </c>
      <c r="E1442" s="6">
        <v>9.99</v>
      </c>
      <c r="F1442" s="7">
        <v>4.3499999999999996</v>
      </c>
      <c r="G1442" s="4">
        <v>12</v>
      </c>
      <c r="I1442">
        <v>11.25</v>
      </c>
      <c r="J1442">
        <v>11.25</v>
      </c>
      <c r="K1442">
        <v>6.25</v>
      </c>
      <c r="L1442">
        <v>0.45776</v>
      </c>
      <c r="M1442">
        <v>11.36</v>
      </c>
      <c r="S1442">
        <v>5.3540000000000001</v>
      </c>
      <c r="T1442">
        <v>5.3540000000000001</v>
      </c>
      <c r="U1442">
        <v>1.89</v>
      </c>
      <c r="V1442">
        <v>3.1350000000000003E-2</v>
      </c>
      <c r="W1442">
        <v>1</v>
      </c>
      <c r="X1442" s="2" t="s">
        <v>6749</v>
      </c>
      <c r="Z1442" s="3" t="s">
        <v>6750</v>
      </c>
      <c r="AA1442">
        <v>108</v>
      </c>
      <c r="AB1442" s="1" t="s">
        <v>6528</v>
      </c>
      <c r="AC1442" t="s">
        <v>2029</v>
      </c>
    </row>
    <row r="1443" spans="1:29" x14ac:dyDescent="0.25">
      <c r="A1443" s="1" t="s">
        <v>6751</v>
      </c>
      <c r="B1443" t="s">
        <v>6752</v>
      </c>
      <c r="C1443" t="s">
        <v>6581</v>
      </c>
      <c r="D1443" t="str">
        <f>HYPERLINK("http://image.bazic.com/976.jpg","CLICK HERE")</f>
        <v>CLICK HERE</v>
      </c>
      <c r="E1443" s="6">
        <v>9.99</v>
      </c>
      <c r="F1443" s="7">
        <v>4.3499999999999996</v>
      </c>
      <c r="G1443" s="4">
        <v>12</v>
      </c>
      <c r="I1443">
        <v>11.25</v>
      </c>
      <c r="J1443">
        <v>11.25</v>
      </c>
      <c r="K1443">
        <v>6</v>
      </c>
      <c r="L1443">
        <v>0.43945000000000001</v>
      </c>
      <c r="M1443">
        <v>11.44</v>
      </c>
      <c r="S1443">
        <v>5.5339999999999998</v>
      </c>
      <c r="T1443">
        <v>5.5339999999999998</v>
      </c>
      <c r="U1443">
        <v>1.89</v>
      </c>
      <c r="V1443">
        <v>3.3500000000000002E-2</v>
      </c>
      <c r="W1443">
        <v>1</v>
      </c>
      <c r="X1443" s="2" t="s">
        <v>6753</v>
      </c>
      <c r="Z1443" s="3" t="s">
        <v>6754</v>
      </c>
      <c r="AA1443">
        <v>108</v>
      </c>
      <c r="AB1443" s="1" t="s">
        <v>6528</v>
      </c>
      <c r="AC1443" t="s">
        <v>2029</v>
      </c>
    </row>
    <row r="1444" spans="1:29" x14ac:dyDescent="0.25">
      <c r="A1444" s="1" t="s">
        <v>6755</v>
      </c>
      <c r="B1444" t="s">
        <v>6756</v>
      </c>
      <c r="C1444" t="s">
        <v>6581</v>
      </c>
      <c r="D1444" t="str">
        <f>HYPERLINK("http://image.bazic.com/977.jpg","CLICK HERE")</f>
        <v>CLICK HERE</v>
      </c>
      <c r="E1444" s="6">
        <v>5.99</v>
      </c>
      <c r="F1444" s="7">
        <v>2.85</v>
      </c>
      <c r="G1444" s="4">
        <v>24</v>
      </c>
      <c r="I1444">
        <v>13.75</v>
      </c>
      <c r="J1444">
        <v>9.75</v>
      </c>
      <c r="K1444">
        <v>8</v>
      </c>
      <c r="L1444">
        <v>0.62065999999999999</v>
      </c>
      <c r="M1444">
        <v>11.42</v>
      </c>
      <c r="S1444">
        <v>4.5275600000000003</v>
      </c>
      <c r="T1444">
        <v>4.5275600000000003</v>
      </c>
      <c r="U1444">
        <v>1.85039</v>
      </c>
      <c r="V1444">
        <v>2.1950000000000001E-2</v>
      </c>
      <c r="W1444">
        <v>0.42</v>
      </c>
      <c r="X1444" s="2" t="s">
        <v>6757</v>
      </c>
      <c r="Z1444" s="3" t="s">
        <v>6758</v>
      </c>
      <c r="AA1444">
        <v>104</v>
      </c>
      <c r="AB1444" s="1" t="s">
        <v>6528</v>
      </c>
      <c r="AC1444" t="s">
        <v>2029</v>
      </c>
    </row>
    <row r="1445" spans="1:29" x14ac:dyDescent="0.25">
      <c r="A1445" s="1" t="s">
        <v>6759</v>
      </c>
      <c r="B1445" t="s">
        <v>6760</v>
      </c>
      <c r="C1445" t="s">
        <v>6581</v>
      </c>
      <c r="D1445" t="str">
        <f>HYPERLINK("http://image.bazic.com/978.jpg","CLICK HERE")</f>
        <v>CLICK HERE</v>
      </c>
      <c r="E1445" s="6">
        <v>2.99</v>
      </c>
      <c r="F1445" s="7">
        <v>1.05</v>
      </c>
      <c r="G1445" s="4">
        <v>36</v>
      </c>
      <c r="I1445">
        <v>12</v>
      </c>
      <c r="J1445">
        <v>8.5</v>
      </c>
      <c r="K1445">
        <v>12</v>
      </c>
      <c r="L1445">
        <v>0.70833000000000002</v>
      </c>
      <c r="M1445">
        <v>7.22</v>
      </c>
      <c r="S1445">
        <v>3.661</v>
      </c>
      <c r="T1445">
        <v>3.661</v>
      </c>
      <c r="U1445">
        <v>1.89</v>
      </c>
      <c r="V1445">
        <v>1.4659999999999999E-2</v>
      </c>
      <c r="W1445">
        <v>0.16</v>
      </c>
      <c r="X1445" s="2" t="s">
        <v>6761</v>
      </c>
      <c r="Z1445" s="3" t="s">
        <v>6762</v>
      </c>
      <c r="AA1445">
        <v>108</v>
      </c>
      <c r="AB1445" s="1" t="s">
        <v>6528</v>
      </c>
      <c r="AC1445" t="s">
        <v>2029</v>
      </c>
    </row>
    <row r="1446" spans="1:29" x14ac:dyDescent="0.25">
      <c r="A1446" s="1" t="s">
        <v>6763</v>
      </c>
      <c r="B1446" t="s">
        <v>6764</v>
      </c>
      <c r="C1446" t="s">
        <v>6581</v>
      </c>
      <c r="D1446" t="str">
        <f>HYPERLINK("http://image.bazic.com/979.jpg","CLICK HERE")</f>
        <v>CLICK HERE</v>
      </c>
      <c r="E1446" s="6">
        <v>2.99</v>
      </c>
      <c r="F1446" s="7">
        <v>1.05</v>
      </c>
      <c r="G1446" s="4">
        <v>36</v>
      </c>
      <c r="I1446">
        <v>12</v>
      </c>
      <c r="J1446">
        <v>8.25</v>
      </c>
      <c r="K1446">
        <v>11.75</v>
      </c>
      <c r="L1446">
        <v>0.67318</v>
      </c>
      <c r="M1446">
        <v>7.82</v>
      </c>
      <c r="S1446">
        <v>3.661</v>
      </c>
      <c r="T1446">
        <v>3.661</v>
      </c>
      <c r="U1446">
        <v>1.89</v>
      </c>
      <c r="V1446">
        <v>1.4659999999999999E-2</v>
      </c>
      <c r="W1446">
        <v>0.21</v>
      </c>
      <c r="X1446" s="2" t="s">
        <v>6765</v>
      </c>
      <c r="Z1446" s="3" t="s">
        <v>6766</v>
      </c>
      <c r="AA1446">
        <v>108</v>
      </c>
      <c r="AB1446" s="1" t="s">
        <v>6528</v>
      </c>
      <c r="AC1446" t="s">
        <v>2029</v>
      </c>
    </row>
    <row r="1447" spans="1:29" x14ac:dyDescent="0.25">
      <c r="A1447" s="1" t="s">
        <v>6767</v>
      </c>
      <c r="B1447" t="s">
        <v>6768</v>
      </c>
      <c r="C1447" t="s">
        <v>6628</v>
      </c>
      <c r="D1447" t="str">
        <f>HYPERLINK("http://image.bazic.com/980.jpg","CLICK HERE")</f>
        <v>CLICK HERE</v>
      </c>
      <c r="E1447" s="6">
        <v>2.99</v>
      </c>
      <c r="F1447" s="7">
        <v>1.2</v>
      </c>
      <c r="G1447" s="4">
        <v>144</v>
      </c>
      <c r="H1447" s="5">
        <v>24</v>
      </c>
      <c r="I1447">
        <v>19.5</v>
      </c>
      <c r="J1447">
        <v>16</v>
      </c>
      <c r="K1447">
        <v>17.5</v>
      </c>
      <c r="L1447">
        <v>3.1597200000000001</v>
      </c>
      <c r="M1447">
        <v>19.78</v>
      </c>
      <c r="N1447" s="4">
        <v>15</v>
      </c>
      <c r="O1447">
        <v>9.25</v>
      </c>
      <c r="P1447">
        <v>5.25</v>
      </c>
      <c r="Q1447">
        <v>0.42154999999999998</v>
      </c>
      <c r="R1447" s="5">
        <v>3.02</v>
      </c>
      <c r="S1447">
        <v>4.843</v>
      </c>
      <c r="T1447">
        <v>1.1020000000000001</v>
      </c>
      <c r="U1447">
        <v>6.4569999999999999</v>
      </c>
      <c r="V1447">
        <v>1.9939999999999999E-2</v>
      </c>
      <c r="W1447">
        <v>0.1</v>
      </c>
      <c r="X1447" s="2" t="s">
        <v>6769</v>
      </c>
      <c r="Y1447" s="1" t="s">
        <v>6770</v>
      </c>
      <c r="Z1447" s="3" t="s">
        <v>6771</v>
      </c>
      <c r="AA1447">
        <v>24</v>
      </c>
      <c r="AB1447" s="1" t="s">
        <v>6528</v>
      </c>
      <c r="AC1447" t="s">
        <v>38</v>
      </c>
    </row>
    <row r="1448" spans="1:29" x14ac:dyDescent="0.25">
      <c r="A1448" s="1" t="s">
        <v>6772</v>
      </c>
      <c r="B1448" t="s">
        <v>6773</v>
      </c>
      <c r="C1448" t="s">
        <v>6628</v>
      </c>
      <c r="D1448" t="str">
        <f>HYPERLINK("http://image.bazic.com/981.jpg","CLICK HERE")</f>
        <v>CLICK HERE</v>
      </c>
      <c r="E1448" s="6">
        <v>2.99</v>
      </c>
      <c r="F1448" s="7">
        <v>1.2</v>
      </c>
      <c r="G1448" s="4">
        <v>144</v>
      </c>
      <c r="H1448" s="5">
        <v>24</v>
      </c>
      <c r="I1448">
        <v>21.25</v>
      </c>
      <c r="J1448">
        <v>15</v>
      </c>
      <c r="K1448">
        <v>16</v>
      </c>
      <c r="L1448">
        <v>2.95139</v>
      </c>
      <c r="M1448">
        <v>20.9</v>
      </c>
      <c r="N1448" s="4">
        <v>14.25</v>
      </c>
      <c r="O1448">
        <v>10.5</v>
      </c>
      <c r="P1448">
        <v>5</v>
      </c>
      <c r="Q1448">
        <v>0.43293999999999999</v>
      </c>
      <c r="R1448" s="5">
        <v>3.22</v>
      </c>
      <c r="S1448">
        <v>4.4829999999999997</v>
      </c>
      <c r="T1448">
        <v>1.1020000000000001</v>
      </c>
      <c r="U1448">
        <v>6.4569999999999999</v>
      </c>
      <c r="V1448">
        <v>1.8460000000000001E-2</v>
      </c>
      <c r="W1448">
        <v>0.12</v>
      </c>
      <c r="X1448" s="2" t="s">
        <v>6774</v>
      </c>
      <c r="Y1448" s="1" t="s">
        <v>6775</v>
      </c>
      <c r="Z1448" s="3" t="s">
        <v>6776</v>
      </c>
      <c r="AA1448">
        <v>20</v>
      </c>
      <c r="AB1448" s="1" t="s">
        <v>6528</v>
      </c>
      <c r="AC1448" t="s">
        <v>38</v>
      </c>
    </row>
    <row r="1449" spans="1:29" x14ac:dyDescent="0.25">
      <c r="A1449" s="1" t="s">
        <v>6777</v>
      </c>
      <c r="B1449" t="s">
        <v>6778</v>
      </c>
      <c r="C1449" t="s">
        <v>6628</v>
      </c>
      <c r="D1449" t="str">
        <f>HYPERLINK("http://image.bazic.com/989.jpg","CLICK HERE")</f>
        <v>CLICK HERE</v>
      </c>
      <c r="E1449" s="6">
        <v>2.99</v>
      </c>
      <c r="F1449" s="7">
        <v>1.2</v>
      </c>
      <c r="G1449" s="4">
        <v>144</v>
      </c>
      <c r="H1449" s="5">
        <v>24</v>
      </c>
      <c r="I1449">
        <v>17.5</v>
      </c>
      <c r="J1449">
        <v>15</v>
      </c>
      <c r="K1449">
        <v>13.75</v>
      </c>
      <c r="L1449">
        <v>2.0887600000000002</v>
      </c>
      <c r="M1449">
        <v>21.02</v>
      </c>
      <c r="N1449" s="4">
        <v>16.75</v>
      </c>
      <c r="O1449">
        <v>7.25</v>
      </c>
      <c r="P1449">
        <v>4</v>
      </c>
      <c r="Q1449">
        <v>0.28111000000000003</v>
      </c>
      <c r="R1449" s="5">
        <v>3.24</v>
      </c>
      <c r="S1449">
        <v>3.75</v>
      </c>
      <c r="T1449">
        <v>1.25</v>
      </c>
      <c r="U1449">
        <v>5.625</v>
      </c>
      <c r="V1449">
        <v>1.5259999999999999E-2</v>
      </c>
      <c r="W1449">
        <v>0.12</v>
      </c>
      <c r="X1449" s="2" t="s">
        <v>6779</v>
      </c>
      <c r="Y1449" s="1" t="s">
        <v>6780</v>
      </c>
      <c r="Z1449" s="3" t="s">
        <v>6781</v>
      </c>
      <c r="AA1449">
        <v>30</v>
      </c>
      <c r="AB1449" s="1" t="s">
        <v>6528</v>
      </c>
      <c r="AC1449" t="s">
        <v>38</v>
      </c>
    </row>
    <row r="1450" spans="1:29" x14ac:dyDescent="0.25">
      <c r="A1450" s="1" t="s">
        <v>6782</v>
      </c>
      <c r="B1450" t="s">
        <v>6783</v>
      </c>
      <c r="C1450" t="s">
        <v>6678</v>
      </c>
      <c r="D1450" t="str">
        <f>HYPERLINK("http://image.bazic.com/991.jpg","CLICK HERE")</f>
        <v>CLICK HERE</v>
      </c>
      <c r="E1450" s="6">
        <v>10.99</v>
      </c>
      <c r="F1450" s="7">
        <v>5.85</v>
      </c>
      <c r="G1450" s="4">
        <v>12</v>
      </c>
      <c r="I1450">
        <v>21.5</v>
      </c>
      <c r="J1450">
        <v>9.5</v>
      </c>
      <c r="K1450">
        <v>13.5</v>
      </c>
      <c r="L1450">
        <v>1.59571</v>
      </c>
      <c r="M1450">
        <v>12.32</v>
      </c>
      <c r="S1450">
        <v>6.3780000000000001</v>
      </c>
      <c r="T1450">
        <v>2.5590000000000002</v>
      </c>
      <c r="U1450">
        <v>10.669</v>
      </c>
      <c r="V1450">
        <v>0.10077</v>
      </c>
      <c r="W1450">
        <v>0.97199999999999998</v>
      </c>
      <c r="X1450" s="2" t="s">
        <v>6785</v>
      </c>
      <c r="Z1450" s="3" t="s">
        <v>6786</v>
      </c>
      <c r="AA1450">
        <v>45</v>
      </c>
      <c r="AB1450" s="1" t="s">
        <v>6784</v>
      </c>
      <c r="AC1450" t="s">
        <v>38</v>
      </c>
    </row>
    <row r="1451" spans="1:29" x14ac:dyDescent="0.25">
      <c r="A1451" s="1" t="s">
        <v>6787</v>
      </c>
      <c r="B1451" t="s">
        <v>6788</v>
      </c>
      <c r="C1451" t="s">
        <v>6678</v>
      </c>
      <c r="D1451" t="str">
        <f>HYPERLINK("http://image.bazic.com/992.jpg","CLICK HERE")</f>
        <v>CLICK HERE</v>
      </c>
      <c r="E1451" s="6">
        <v>14.99</v>
      </c>
      <c r="F1451" s="7">
        <v>8.25</v>
      </c>
      <c r="G1451" s="4">
        <v>6</v>
      </c>
      <c r="I1451">
        <v>16.75</v>
      </c>
      <c r="J1451">
        <v>12</v>
      </c>
      <c r="K1451">
        <v>7.5</v>
      </c>
      <c r="L1451">
        <v>0.87239999999999995</v>
      </c>
      <c r="M1451">
        <v>9.6</v>
      </c>
      <c r="S1451">
        <v>10</v>
      </c>
      <c r="T1451">
        <v>2.5</v>
      </c>
      <c r="U1451">
        <v>7</v>
      </c>
      <c r="V1451">
        <v>0.10127</v>
      </c>
      <c r="W1451">
        <v>1.4</v>
      </c>
      <c r="X1451" s="2" t="s">
        <v>6789</v>
      </c>
      <c r="Z1451" s="3" t="s">
        <v>6790</v>
      </c>
      <c r="AA1451">
        <v>90</v>
      </c>
      <c r="AB1451" s="1" t="s">
        <v>6528</v>
      </c>
      <c r="AC1451" t="s">
        <v>38</v>
      </c>
    </row>
    <row r="1452" spans="1:29" x14ac:dyDescent="0.25">
      <c r="A1452" s="1" t="s">
        <v>6792</v>
      </c>
      <c r="B1452" t="s">
        <v>6793</v>
      </c>
      <c r="C1452" t="s">
        <v>1654</v>
      </c>
      <c r="D1452" t="str">
        <f>HYPERLINK("http://image.bazic.com/K3CD.jpg","CLICK HERE")</f>
        <v>CLICK HERE</v>
      </c>
      <c r="E1452" s="6">
        <v>169</v>
      </c>
      <c r="F1452" s="7">
        <v>43.5</v>
      </c>
      <c r="G1452" s="4">
        <v>1</v>
      </c>
      <c r="I1452">
        <v>37.5</v>
      </c>
      <c r="J1452">
        <v>10</v>
      </c>
      <c r="K1452">
        <v>6.5</v>
      </c>
      <c r="L1452">
        <v>1.41059</v>
      </c>
      <c r="M1452">
        <v>24</v>
      </c>
      <c r="S1452">
        <v>11</v>
      </c>
      <c r="T1452">
        <v>12</v>
      </c>
      <c r="U1452">
        <v>49</v>
      </c>
      <c r="V1452">
        <v>3.7430599999999998</v>
      </c>
      <c r="W1452">
        <v>22</v>
      </c>
      <c r="X1452" s="2" t="s">
        <v>6794</v>
      </c>
      <c r="Z1452" s="3" t="s">
        <v>6795</v>
      </c>
      <c r="AA1452">
        <v>45</v>
      </c>
      <c r="AC1452" t="s">
        <v>31</v>
      </c>
    </row>
    <row r="1453" spans="1:29" x14ac:dyDescent="0.25">
      <c r="A1453" s="1" t="s">
        <v>6796</v>
      </c>
      <c r="B1453" t="s">
        <v>6797</v>
      </c>
      <c r="C1453" t="s">
        <v>1654</v>
      </c>
      <c r="D1453" t="str">
        <f>HYPERLINK("http://image.bazic.com/K3PD.jpg","CLICK HERE")</f>
        <v>CLICK HERE</v>
      </c>
      <c r="E1453" s="6">
        <v>169</v>
      </c>
      <c r="F1453" s="7">
        <v>43.5</v>
      </c>
      <c r="G1453" s="4">
        <v>1</v>
      </c>
      <c r="I1453">
        <v>37.5</v>
      </c>
      <c r="J1453">
        <v>10</v>
      </c>
      <c r="K1453">
        <v>6.5</v>
      </c>
      <c r="L1453">
        <v>1.41059</v>
      </c>
      <c r="M1453">
        <v>24</v>
      </c>
      <c r="S1453">
        <v>11</v>
      </c>
      <c r="T1453">
        <v>12</v>
      </c>
      <c r="U1453">
        <v>49</v>
      </c>
      <c r="V1453">
        <v>3.7430599999999998</v>
      </c>
      <c r="W1453">
        <v>22</v>
      </c>
      <c r="X1453" s="2" t="s">
        <v>6798</v>
      </c>
      <c r="Z1453" s="3" t="s">
        <v>6799</v>
      </c>
      <c r="AA1453">
        <v>45</v>
      </c>
      <c r="AC1453" t="s">
        <v>31</v>
      </c>
    </row>
    <row r="1454" spans="1:29" x14ac:dyDescent="0.25">
      <c r="A1454" s="1" t="s">
        <v>6800</v>
      </c>
      <c r="B1454" t="s">
        <v>6801</v>
      </c>
      <c r="C1454" t="s">
        <v>1654</v>
      </c>
      <c r="D1454" t="str">
        <f>HYPERLINK("http://image.bazic.com/K6CD.jpg","CLICK HERE")</f>
        <v>CLICK HERE</v>
      </c>
      <c r="E1454" s="6">
        <v>330</v>
      </c>
      <c r="F1454" s="7">
        <v>85.5</v>
      </c>
      <c r="G1454" s="4">
        <v>1</v>
      </c>
      <c r="I1454">
        <v>37.375</v>
      </c>
      <c r="J1454">
        <v>18.375</v>
      </c>
      <c r="K1454">
        <v>6</v>
      </c>
      <c r="L1454">
        <v>2.3845999999999998</v>
      </c>
      <c r="M1454">
        <v>42</v>
      </c>
      <c r="S1454">
        <v>11</v>
      </c>
      <c r="T1454">
        <v>12</v>
      </c>
      <c r="U1454">
        <v>49</v>
      </c>
      <c r="V1454">
        <v>3.7430599999999998</v>
      </c>
      <c r="W1454">
        <v>40</v>
      </c>
      <c r="X1454" s="2" t="s">
        <v>6802</v>
      </c>
      <c r="Z1454" s="3" t="s">
        <v>6803</v>
      </c>
      <c r="AA1454">
        <v>20</v>
      </c>
      <c r="AC1454" t="s">
        <v>31</v>
      </c>
    </row>
    <row r="1455" spans="1:29" x14ac:dyDescent="0.25">
      <c r="A1455" s="1" t="s">
        <v>6804</v>
      </c>
      <c r="B1455" t="s">
        <v>6805</v>
      </c>
      <c r="C1455" t="s">
        <v>1654</v>
      </c>
      <c r="D1455" t="str">
        <f>HYPERLINK("http://image.bazic.com/K7PD.jpg","CLICK HERE")</f>
        <v>CLICK HERE</v>
      </c>
      <c r="E1455" s="6">
        <v>290</v>
      </c>
      <c r="F1455" s="7">
        <v>79.5</v>
      </c>
      <c r="G1455" s="4">
        <v>1</v>
      </c>
      <c r="I1455">
        <v>37.375</v>
      </c>
      <c r="J1455">
        <v>18.375</v>
      </c>
      <c r="K1455">
        <v>6</v>
      </c>
      <c r="L1455">
        <v>2.3845999999999998</v>
      </c>
      <c r="M1455">
        <v>40</v>
      </c>
      <c r="S1455">
        <v>12</v>
      </c>
      <c r="T1455">
        <v>12</v>
      </c>
      <c r="U1455">
        <v>49</v>
      </c>
      <c r="V1455">
        <v>4.0833300000000001</v>
      </c>
      <c r="W1455">
        <v>38</v>
      </c>
      <c r="X1455" s="2" t="s">
        <v>6806</v>
      </c>
      <c r="Z1455" s="3" t="s">
        <v>6807</v>
      </c>
      <c r="AA1455">
        <v>20</v>
      </c>
      <c r="AC1455" t="s">
        <v>31</v>
      </c>
    </row>
    <row r="1456" spans="1:29" x14ac:dyDescent="0.25">
      <c r="A1456" s="1" t="s">
        <v>6808</v>
      </c>
      <c r="B1456" t="s">
        <v>6809</v>
      </c>
      <c r="C1456" t="s">
        <v>4125</v>
      </c>
      <c r="D1456" t="str">
        <f>HYPERLINK("http://image.bazic.com/L-1.jpg","CLICK HERE")</f>
        <v>CLICK HERE</v>
      </c>
      <c r="E1456" s="6">
        <v>1.99</v>
      </c>
      <c r="F1456" s="7">
        <v>0.59</v>
      </c>
      <c r="G1456" s="4">
        <v>360</v>
      </c>
      <c r="H1456" s="5">
        <v>24</v>
      </c>
      <c r="I1456">
        <v>16.75</v>
      </c>
      <c r="J1456">
        <v>13</v>
      </c>
      <c r="K1456">
        <v>6.5</v>
      </c>
      <c r="L1456">
        <v>0.81908000000000003</v>
      </c>
      <c r="M1456">
        <v>36.380000000000003</v>
      </c>
      <c r="N1456" s="4">
        <v>16</v>
      </c>
      <c r="O1456">
        <v>12</v>
      </c>
      <c r="P1456">
        <v>0.25</v>
      </c>
      <c r="Q1456">
        <v>2.7779999999999999E-2</v>
      </c>
      <c r="R1456" s="5">
        <v>2.38</v>
      </c>
      <c r="S1456">
        <v>16</v>
      </c>
      <c r="T1456">
        <v>6.3E-3</v>
      </c>
      <c r="U1456">
        <v>12</v>
      </c>
      <c r="V1456">
        <v>6.9999999999999999E-4</v>
      </c>
      <c r="W1456">
        <v>0.08</v>
      </c>
      <c r="X1456" s="2" t="s">
        <v>6810</v>
      </c>
      <c r="Y1456" s="1" t="s">
        <v>6811</v>
      </c>
      <c r="Z1456" s="3" t="s">
        <v>6812</v>
      </c>
      <c r="AA1456">
        <v>56</v>
      </c>
      <c r="AB1456" s="1" t="s">
        <v>669</v>
      </c>
      <c r="AC1456" t="s">
        <v>38</v>
      </c>
    </row>
    <row r="1457" spans="1:29" x14ac:dyDescent="0.25">
      <c r="A1457" s="1" t="s">
        <v>6813</v>
      </c>
      <c r="B1457" t="s">
        <v>6814</v>
      </c>
      <c r="C1457" t="s">
        <v>4125</v>
      </c>
      <c r="D1457" t="str">
        <f>HYPERLINK("http://image.bazic.com/L-10.jpg","CLICK HERE")</f>
        <v>CLICK HERE</v>
      </c>
      <c r="E1457" s="6">
        <v>1.99</v>
      </c>
      <c r="F1457" s="7">
        <v>0.59</v>
      </c>
      <c r="G1457" s="4">
        <v>360</v>
      </c>
      <c r="H1457" s="5">
        <v>24</v>
      </c>
      <c r="I1457">
        <v>16.5</v>
      </c>
      <c r="J1457">
        <v>13</v>
      </c>
      <c r="K1457">
        <v>6.5</v>
      </c>
      <c r="L1457">
        <v>0.80686000000000002</v>
      </c>
      <c r="M1457">
        <v>37.299999999999997</v>
      </c>
      <c r="N1457" s="4">
        <v>16</v>
      </c>
      <c r="O1457">
        <v>12</v>
      </c>
      <c r="P1457">
        <v>0.25</v>
      </c>
      <c r="Q1457">
        <v>2.7779999999999999E-2</v>
      </c>
      <c r="R1457" s="5">
        <v>2.4</v>
      </c>
      <c r="S1457">
        <v>16</v>
      </c>
      <c r="T1457">
        <v>6.3E-3</v>
      </c>
      <c r="U1457">
        <v>12</v>
      </c>
      <c r="V1457">
        <v>6.9999999999999999E-4</v>
      </c>
      <c r="W1457">
        <v>0.08</v>
      </c>
      <c r="X1457" s="2" t="s">
        <v>6815</v>
      </c>
      <c r="Y1457" s="1" t="s">
        <v>6816</v>
      </c>
      <c r="Z1457" s="3" t="s">
        <v>6817</v>
      </c>
      <c r="AA1457">
        <v>56</v>
      </c>
      <c r="AB1457" s="1" t="s">
        <v>669</v>
      </c>
      <c r="AC1457" t="s">
        <v>38</v>
      </c>
    </row>
    <row r="1458" spans="1:29" x14ac:dyDescent="0.25">
      <c r="A1458" s="1" t="s">
        <v>6818</v>
      </c>
      <c r="B1458" t="s">
        <v>6819</v>
      </c>
      <c r="C1458" t="s">
        <v>4125</v>
      </c>
      <c r="D1458" t="str">
        <f>HYPERLINK("http://image.bazic.com/L-11.jpg","CLICK HERE")</f>
        <v>CLICK HERE</v>
      </c>
      <c r="E1458" s="6">
        <v>1.99</v>
      </c>
      <c r="F1458" s="7">
        <v>0.59</v>
      </c>
      <c r="G1458" s="4">
        <v>360</v>
      </c>
      <c r="H1458" s="5">
        <v>24</v>
      </c>
      <c r="I1458">
        <v>16.75</v>
      </c>
      <c r="J1458">
        <v>13.25</v>
      </c>
      <c r="K1458">
        <v>6.5</v>
      </c>
      <c r="L1458">
        <v>0.83484000000000003</v>
      </c>
      <c r="M1458">
        <v>37.36</v>
      </c>
      <c r="N1458" s="4">
        <v>16</v>
      </c>
      <c r="O1458">
        <v>12</v>
      </c>
      <c r="P1458">
        <v>0.5</v>
      </c>
      <c r="Q1458">
        <v>5.5559999999999998E-2</v>
      </c>
      <c r="R1458" s="5">
        <v>2.4</v>
      </c>
      <c r="S1458">
        <v>16</v>
      </c>
      <c r="T1458">
        <v>6.3E-3</v>
      </c>
      <c r="U1458">
        <v>12</v>
      </c>
      <c r="V1458">
        <v>6.9999999999999999E-4</v>
      </c>
      <c r="W1458">
        <v>0.1125</v>
      </c>
      <c r="X1458" s="2" t="s">
        <v>6821</v>
      </c>
      <c r="Y1458" s="1" t="s">
        <v>6822</v>
      </c>
      <c r="Z1458" s="3" t="s">
        <v>6823</v>
      </c>
      <c r="AA1458">
        <v>56</v>
      </c>
      <c r="AB1458" s="1" t="s">
        <v>6820</v>
      </c>
      <c r="AC1458" t="s">
        <v>38</v>
      </c>
    </row>
    <row r="1459" spans="1:29" x14ac:dyDescent="0.25">
      <c r="A1459" s="1" t="s">
        <v>6824</v>
      </c>
      <c r="B1459" t="s">
        <v>6825</v>
      </c>
      <c r="C1459" t="s">
        <v>4125</v>
      </c>
      <c r="D1459" t="str">
        <f>HYPERLINK("http://image.bazic.com/L-12.jpg","CLICK HERE")</f>
        <v>CLICK HERE</v>
      </c>
      <c r="E1459" s="6">
        <v>1.99</v>
      </c>
      <c r="F1459" s="7">
        <v>0.59</v>
      </c>
      <c r="G1459" s="4">
        <v>360</v>
      </c>
      <c r="H1459" s="5">
        <v>24</v>
      </c>
      <c r="I1459">
        <v>16.75</v>
      </c>
      <c r="J1459">
        <v>13</v>
      </c>
      <c r="K1459">
        <v>6.75</v>
      </c>
      <c r="L1459">
        <v>0.85058999999999996</v>
      </c>
      <c r="M1459">
        <v>37.72</v>
      </c>
      <c r="N1459" s="4">
        <v>16</v>
      </c>
      <c r="O1459">
        <v>12</v>
      </c>
      <c r="P1459">
        <v>0.25</v>
      </c>
      <c r="Q1459">
        <v>2.7779999999999999E-2</v>
      </c>
      <c r="R1459" s="5">
        <v>2.4</v>
      </c>
      <c r="S1459">
        <v>16</v>
      </c>
      <c r="T1459">
        <v>6.3E-3</v>
      </c>
      <c r="U1459">
        <v>12</v>
      </c>
      <c r="V1459">
        <v>6.9999999999999999E-4</v>
      </c>
      <c r="W1459">
        <v>0.1125</v>
      </c>
      <c r="X1459" s="2" t="s">
        <v>6826</v>
      </c>
      <c r="Y1459" s="1" t="s">
        <v>6827</v>
      </c>
      <c r="Z1459" s="3" t="s">
        <v>6828</v>
      </c>
      <c r="AA1459">
        <v>56</v>
      </c>
      <c r="AB1459" s="1" t="s">
        <v>6820</v>
      </c>
      <c r="AC1459" t="s">
        <v>38</v>
      </c>
    </row>
    <row r="1460" spans="1:29" x14ac:dyDescent="0.25">
      <c r="A1460" s="1" t="s">
        <v>6829</v>
      </c>
      <c r="B1460" t="s">
        <v>6830</v>
      </c>
      <c r="C1460" t="s">
        <v>4125</v>
      </c>
      <c r="D1460" t="str">
        <f>HYPERLINK("http://image.bazic.com/L-13.jpg","CLICK HERE")</f>
        <v>CLICK HERE</v>
      </c>
      <c r="E1460" s="6">
        <v>1.99</v>
      </c>
      <c r="F1460" s="7">
        <v>0.59</v>
      </c>
      <c r="G1460" s="4">
        <v>360</v>
      </c>
      <c r="H1460" s="5">
        <v>24</v>
      </c>
      <c r="I1460">
        <v>16.5</v>
      </c>
      <c r="J1460">
        <v>13</v>
      </c>
      <c r="K1460">
        <v>6.5</v>
      </c>
      <c r="L1460">
        <v>0.80686000000000002</v>
      </c>
      <c r="M1460">
        <v>37</v>
      </c>
      <c r="N1460" s="4">
        <v>16</v>
      </c>
      <c r="O1460">
        <v>12</v>
      </c>
      <c r="P1460">
        <v>0.25</v>
      </c>
      <c r="Q1460">
        <v>2.7779999999999999E-2</v>
      </c>
      <c r="R1460" s="5">
        <v>2.42</v>
      </c>
      <c r="S1460">
        <v>16</v>
      </c>
      <c r="T1460">
        <v>6.3E-3</v>
      </c>
      <c r="U1460">
        <v>12</v>
      </c>
      <c r="V1460">
        <v>6.9999999999999999E-4</v>
      </c>
      <c r="W1460">
        <v>0.08</v>
      </c>
      <c r="X1460" s="2" t="s">
        <v>6831</v>
      </c>
      <c r="Y1460" s="1" t="s">
        <v>6832</v>
      </c>
      <c r="Z1460" s="3" t="s">
        <v>6833</v>
      </c>
      <c r="AA1460">
        <v>56</v>
      </c>
      <c r="AB1460" s="1" t="s">
        <v>6820</v>
      </c>
      <c r="AC1460" t="s">
        <v>38</v>
      </c>
    </row>
    <row r="1461" spans="1:29" x14ac:dyDescent="0.25">
      <c r="A1461" s="1" t="s">
        <v>6834</v>
      </c>
      <c r="B1461" t="s">
        <v>6835</v>
      </c>
      <c r="C1461" t="s">
        <v>4125</v>
      </c>
      <c r="D1461" t="str">
        <f>HYPERLINK("http://image.bazic.com/L-14.jpg","CLICK HERE")</f>
        <v>CLICK HERE</v>
      </c>
      <c r="E1461" s="6">
        <v>1.99</v>
      </c>
      <c r="F1461" s="7">
        <v>0.59</v>
      </c>
      <c r="G1461" s="4">
        <v>360</v>
      </c>
      <c r="H1461" s="5">
        <v>24</v>
      </c>
      <c r="I1461">
        <v>16.75</v>
      </c>
      <c r="J1461">
        <v>13</v>
      </c>
      <c r="K1461">
        <v>6.5</v>
      </c>
      <c r="L1461">
        <v>0.81908000000000003</v>
      </c>
      <c r="M1461">
        <v>36.880000000000003</v>
      </c>
      <c r="N1461" s="4">
        <v>16</v>
      </c>
      <c r="O1461">
        <v>12</v>
      </c>
      <c r="P1461">
        <v>0.25</v>
      </c>
      <c r="Q1461">
        <v>2.7779999999999999E-2</v>
      </c>
      <c r="R1461" s="5">
        <v>2.38</v>
      </c>
      <c r="S1461">
        <v>16</v>
      </c>
      <c r="T1461">
        <v>6.3E-3</v>
      </c>
      <c r="U1461">
        <v>12</v>
      </c>
      <c r="V1461">
        <v>6.9999999999999999E-4</v>
      </c>
      <c r="W1461">
        <v>0.08</v>
      </c>
      <c r="X1461" s="2" t="s">
        <v>6836</v>
      </c>
      <c r="Y1461" s="1" t="s">
        <v>6837</v>
      </c>
      <c r="Z1461" s="3" t="s">
        <v>6838</v>
      </c>
      <c r="AA1461">
        <v>56</v>
      </c>
      <c r="AB1461" s="1" t="s">
        <v>626</v>
      </c>
      <c r="AC1461" t="s">
        <v>38</v>
      </c>
    </row>
    <row r="1462" spans="1:29" x14ac:dyDescent="0.25">
      <c r="A1462" s="1" t="s">
        <v>6839</v>
      </c>
      <c r="B1462" t="s">
        <v>6840</v>
      </c>
      <c r="C1462" t="s">
        <v>4125</v>
      </c>
      <c r="D1462" t="str">
        <f>HYPERLINK("http://image.bazic.com/L-15.jpg","CLICK HERE")</f>
        <v>CLICK HERE</v>
      </c>
      <c r="E1462" s="6">
        <v>1.99</v>
      </c>
      <c r="F1462" s="7">
        <v>0.59</v>
      </c>
      <c r="G1462" s="4">
        <v>360</v>
      </c>
      <c r="H1462" s="5">
        <v>24</v>
      </c>
      <c r="I1462">
        <v>16.75</v>
      </c>
      <c r="J1462">
        <v>13.25</v>
      </c>
      <c r="K1462">
        <v>6.5</v>
      </c>
      <c r="L1462">
        <v>0.83484000000000003</v>
      </c>
      <c r="M1462">
        <v>37.06</v>
      </c>
      <c r="N1462" s="4">
        <v>16</v>
      </c>
      <c r="O1462">
        <v>12</v>
      </c>
      <c r="P1462">
        <v>0.25</v>
      </c>
      <c r="Q1462">
        <v>2.7779999999999999E-2</v>
      </c>
      <c r="R1462" s="5">
        <v>2.38</v>
      </c>
      <c r="S1462">
        <v>16</v>
      </c>
      <c r="T1462">
        <v>6.3E-3</v>
      </c>
      <c r="U1462">
        <v>12</v>
      </c>
      <c r="V1462">
        <v>6.9999999999999999E-4</v>
      </c>
      <c r="W1462">
        <v>0.1125</v>
      </c>
      <c r="X1462" s="2" t="s">
        <v>6841</v>
      </c>
      <c r="Y1462" s="1" t="s">
        <v>6842</v>
      </c>
      <c r="Z1462" s="3" t="s">
        <v>6843</v>
      </c>
      <c r="AA1462">
        <v>56</v>
      </c>
      <c r="AB1462" s="1" t="s">
        <v>626</v>
      </c>
      <c r="AC1462" t="s">
        <v>38</v>
      </c>
    </row>
    <row r="1463" spans="1:29" x14ac:dyDescent="0.25">
      <c r="A1463" s="1" t="s">
        <v>6844</v>
      </c>
      <c r="B1463" t="s">
        <v>6845</v>
      </c>
      <c r="C1463" t="s">
        <v>4125</v>
      </c>
      <c r="D1463" t="str">
        <f>HYPERLINK("http://image.bazic.com/L-16.jpg","CLICK HERE")</f>
        <v>CLICK HERE</v>
      </c>
      <c r="E1463" s="6">
        <v>1.99</v>
      </c>
      <c r="F1463" s="7">
        <v>0.59</v>
      </c>
      <c r="G1463" s="4">
        <v>360</v>
      </c>
      <c r="H1463" s="5">
        <v>24</v>
      </c>
      <c r="I1463">
        <v>16.75</v>
      </c>
      <c r="J1463">
        <v>13.25</v>
      </c>
      <c r="K1463">
        <v>6.5</v>
      </c>
      <c r="L1463">
        <v>0.83484000000000003</v>
      </c>
      <c r="M1463">
        <v>36.880000000000003</v>
      </c>
      <c r="N1463" s="4">
        <v>16</v>
      </c>
      <c r="O1463">
        <v>12</v>
      </c>
      <c r="P1463">
        <v>0.25</v>
      </c>
      <c r="Q1463">
        <v>2.7779999999999999E-2</v>
      </c>
      <c r="R1463" s="5">
        <v>2.38</v>
      </c>
      <c r="S1463">
        <v>16</v>
      </c>
      <c r="T1463">
        <v>6.3E-3</v>
      </c>
      <c r="U1463">
        <v>12</v>
      </c>
      <c r="V1463">
        <v>6.9999999999999999E-4</v>
      </c>
      <c r="W1463">
        <v>0.08</v>
      </c>
      <c r="X1463" s="2" t="s">
        <v>6846</v>
      </c>
      <c r="Y1463" s="1" t="s">
        <v>6847</v>
      </c>
      <c r="Z1463" s="3" t="s">
        <v>6848</v>
      </c>
      <c r="AA1463">
        <v>56</v>
      </c>
      <c r="AB1463" s="1" t="s">
        <v>1391</v>
      </c>
      <c r="AC1463" t="s">
        <v>38</v>
      </c>
    </row>
    <row r="1464" spans="1:29" x14ac:dyDescent="0.25">
      <c r="A1464" s="1" t="s">
        <v>6849</v>
      </c>
      <c r="B1464" t="s">
        <v>6850</v>
      </c>
      <c r="C1464" t="s">
        <v>4125</v>
      </c>
      <c r="D1464" t="str">
        <f>HYPERLINK("http://image.bazic.com/L-17.jpg","CLICK HERE")</f>
        <v>CLICK HERE</v>
      </c>
      <c r="E1464" s="6">
        <v>1.99</v>
      </c>
      <c r="F1464" s="7">
        <v>0.59</v>
      </c>
      <c r="G1464" s="4">
        <v>360</v>
      </c>
      <c r="H1464" s="5">
        <v>24</v>
      </c>
      <c r="I1464">
        <v>16.75</v>
      </c>
      <c r="J1464">
        <v>13.25</v>
      </c>
      <c r="K1464">
        <v>6.75</v>
      </c>
      <c r="L1464">
        <v>0.86694000000000004</v>
      </c>
      <c r="M1464">
        <v>37.08</v>
      </c>
      <c r="N1464" s="4">
        <v>16</v>
      </c>
      <c r="O1464">
        <v>12</v>
      </c>
      <c r="P1464">
        <v>0.25</v>
      </c>
      <c r="Q1464">
        <v>2.7779999999999999E-2</v>
      </c>
      <c r="R1464" s="5">
        <v>2.38</v>
      </c>
      <c r="S1464">
        <v>16</v>
      </c>
      <c r="T1464">
        <v>6.3E-3</v>
      </c>
      <c r="U1464">
        <v>12</v>
      </c>
      <c r="V1464">
        <v>6.9999999999999999E-4</v>
      </c>
      <c r="W1464">
        <v>0.1125</v>
      </c>
      <c r="X1464" s="2" t="s">
        <v>6851</v>
      </c>
      <c r="Y1464" s="1" t="s">
        <v>6852</v>
      </c>
      <c r="Z1464" s="3" t="s">
        <v>6853</v>
      </c>
      <c r="AA1464">
        <v>56</v>
      </c>
      <c r="AB1464" s="1" t="s">
        <v>626</v>
      </c>
      <c r="AC1464" t="s">
        <v>38</v>
      </c>
    </row>
    <row r="1465" spans="1:29" x14ac:dyDescent="0.25">
      <c r="A1465" s="1" t="s">
        <v>6854</v>
      </c>
      <c r="B1465" t="s">
        <v>6855</v>
      </c>
      <c r="C1465" t="s">
        <v>4125</v>
      </c>
      <c r="D1465" t="str">
        <f>HYPERLINK("http://image.bazic.com/L-19.jpg","CLICK HERE")</f>
        <v>CLICK HERE</v>
      </c>
      <c r="E1465" s="6">
        <v>1.99</v>
      </c>
      <c r="F1465" s="7">
        <v>0.59</v>
      </c>
      <c r="G1465" s="4">
        <v>360</v>
      </c>
      <c r="H1465" s="5">
        <v>24</v>
      </c>
      <c r="I1465">
        <v>16.75</v>
      </c>
      <c r="J1465">
        <v>13</v>
      </c>
      <c r="K1465">
        <v>7</v>
      </c>
      <c r="L1465">
        <v>0.88209000000000004</v>
      </c>
      <c r="M1465">
        <v>38.08</v>
      </c>
      <c r="N1465" s="4">
        <v>16</v>
      </c>
      <c r="O1465">
        <v>12</v>
      </c>
      <c r="P1465">
        <v>0.25</v>
      </c>
      <c r="Q1465">
        <v>2.7779999999999999E-2</v>
      </c>
      <c r="R1465" s="5">
        <v>2.44</v>
      </c>
      <c r="S1465">
        <v>16</v>
      </c>
      <c r="T1465">
        <v>6.3E-3</v>
      </c>
      <c r="U1465">
        <v>12</v>
      </c>
      <c r="V1465">
        <v>6.9999999999999999E-4</v>
      </c>
      <c r="W1465">
        <v>0.1125</v>
      </c>
      <c r="X1465" s="2" t="s">
        <v>6856</v>
      </c>
      <c r="Y1465" s="1" t="s">
        <v>6857</v>
      </c>
      <c r="Z1465" s="3" t="s">
        <v>6858</v>
      </c>
      <c r="AA1465">
        <v>56</v>
      </c>
      <c r="AB1465" s="1" t="s">
        <v>6820</v>
      </c>
      <c r="AC1465" t="s">
        <v>38</v>
      </c>
    </row>
    <row r="1466" spans="1:29" x14ac:dyDescent="0.25">
      <c r="A1466" s="1" t="s">
        <v>6859</v>
      </c>
      <c r="B1466" t="s">
        <v>6860</v>
      </c>
      <c r="C1466" t="s">
        <v>4125</v>
      </c>
      <c r="D1466" t="str">
        <f>HYPERLINK("http://image.bazic.com/L-2.jpg","CLICK HERE")</f>
        <v>CLICK HERE</v>
      </c>
      <c r="E1466" s="6">
        <v>1.99</v>
      </c>
      <c r="F1466" s="7">
        <v>0.59</v>
      </c>
      <c r="G1466" s="4">
        <v>360</v>
      </c>
      <c r="H1466" s="5">
        <v>24</v>
      </c>
      <c r="I1466">
        <v>16.5</v>
      </c>
      <c r="J1466">
        <v>13</v>
      </c>
      <c r="K1466">
        <v>6.75</v>
      </c>
      <c r="L1466">
        <v>0.83789000000000002</v>
      </c>
      <c r="M1466">
        <v>36.76</v>
      </c>
      <c r="N1466" s="4">
        <v>16</v>
      </c>
      <c r="O1466">
        <v>12</v>
      </c>
      <c r="P1466">
        <v>0.25</v>
      </c>
      <c r="Q1466">
        <v>2.7779999999999999E-2</v>
      </c>
      <c r="R1466" s="5">
        <v>2.38</v>
      </c>
      <c r="S1466">
        <v>16</v>
      </c>
      <c r="T1466">
        <v>6.3E-3</v>
      </c>
      <c r="U1466">
        <v>12</v>
      </c>
      <c r="V1466">
        <v>6.9999999999999999E-4</v>
      </c>
      <c r="W1466">
        <v>0.08</v>
      </c>
      <c r="X1466" s="2" t="s">
        <v>6861</v>
      </c>
      <c r="Y1466" s="1" t="s">
        <v>6862</v>
      </c>
      <c r="Z1466" s="3" t="s">
        <v>6863</v>
      </c>
      <c r="AA1466">
        <v>56</v>
      </c>
      <c r="AB1466" s="1" t="s">
        <v>669</v>
      </c>
      <c r="AC1466" t="s">
        <v>38</v>
      </c>
    </row>
    <row r="1467" spans="1:29" x14ac:dyDescent="0.25">
      <c r="A1467" s="1" t="s">
        <v>6864</v>
      </c>
      <c r="B1467" t="s">
        <v>6865</v>
      </c>
      <c r="C1467" t="s">
        <v>4125</v>
      </c>
      <c r="D1467" t="str">
        <f>HYPERLINK("http://image.bazic.com/L-20.jpg","CLICK HERE")</f>
        <v>CLICK HERE</v>
      </c>
      <c r="E1467" s="6">
        <v>1.99</v>
      </c>
      <c r="F1467" s="7">
        <v>0.59</v>
      </c>
      <c r="G1467" s="4">
        <v>360</v>
      </c>
      <c r="H1467" s="5">
        <v>24</v>
      </c>
      <c r="I1467">
        <v>16.75</v>
      </c>
      <c r="J1467">
        <v>13</v>
      </c>
      <c r="K1467">
        <v>6.5</v>
      </c>
      <c r="L1467">
        <v>0.81908000000000003</v>
      </c>
      <c r="M1467">
        <v>37.9</v>
      </c>
      <c r="N1467" s="4">
        <v>16</v>
      </c>
      <c r="O1467">
        <v>12</v>
      </c>
      <c r="P1467">
        <v>0.25</v>
      </c>
      <c r="Q1467">
        <v>2.7779999999999999E-2</v>
      </c>
      <c r="R1467" s="5">
        <v>2.38</v>
      </c>
      <c r="S1467">
        <v>16</v>
      </c>
      <c r="T1467">
        <v>6.3E-3</v>
      </c>
      <c r="U1467">
        <v>12</v>
      </c>
      <c r="V1467">
        <v>6.9999999999999999E-4</v>
      </c>
      <c r="W1467">
        <v>0.08</v>
      </c>
      <c r="X1467" s="2" t="s">
        <v>6866</v>
      </c>
      <c r="Y1467" s="1" t="s">
        <v>6867</v>
      </c>
      <c r="Z1467" s="3" t="s">
        <v>6868</v>
      </c>
      <c r="AA1467">
        <v>56</v>
      </c>
      <c r="AB1467" s="1" t="s">
        <v>6820</v>
      </c>
      <c r="AC1467" t="s">
        <v>38</v>
      </c>
    </row>
    <row r="1468" spans="1:29" x14ac:dyDescent="0.25">
      <c r="A1468" s="1" t="s">
        <v>6869</v>
      </c>
      <c r="B1468" t="s">
        <v>6870</v>
      </c>
      <c r="C1468" t="s">
        <v>4125</v>
      </c>
      <c r="D1468" t="str">
        <f>HYPERLINK("http://image.bazic.com/L-23.jpg","CLICK HERE")</f>
        <v>CLICK HERE</v>
      </c>
      <c r="E1468" s="6">
        <v>1.99</v>
      </c>
      <c r="F1468" s="7">
        <v>0.59</v>
      </c>
      <c r="G1468" s="4">
        <v>360</v>
      </c>
      <c r="H1468" s="5">
        <v>24</v>
      </c>
      <c r="I1468">
        <v>16.75</v>
      </c>
      <c r="J1468">
        <v>13</v>
      </c>
      <c r="K1468">
        <v>6.5</v>
      </c>
      <c r="L1468">
        <v>0.81908000000000003</v>
      </c>
      <c r="M1468">
        <v>36.520000000000003</v>
      </c>
      <c r="N1468" s="4">
        <v>16</v>
      </c>
      <c r="O1468">
        <v>12</v>
      </c>
      <c r="P1468">
        <v>0.25</v>
      </c>
      <c r="Q1468">
        <v>2.7779999999999999E-2</v>
      </c>
      <c r="R1468" s="5">
        <v>2.3199999999999998</v>
      </c>
      <c r="S1468">
        <v>16</v>
      </c>
      <c r="T1468">
        <v>6.3E-3</v>
      </c>
      <c r="U1468">
        <v>12</v>
      </c>
      <c r="V1468">
        <v>6.9999999999999999E-4</v>
      </c>
      <c r="W1468">
        <v>0.08</v>
      </c>
      <c r="X1468" s="2" t="s">
        <v>6871</v>
      </c>
      <c r="Y1468" s="1" t="s">
        <v>6872</v>
      </c>
      <c r="Z1468" s="3" t="s">
        <v>6873</v>
      </c>
      <c r="AA1468">
        <v>56</v>
      </c>
      <c r="AB1468" s="1" t="s">
        <v>6820</v>
      </c>
      <c r="AC1468" t="s">
        <v>38</v>
      </c>
    </row>
    <row r="1469" spans="1:29" x14ac:dyDescent="0.25">
      <c r="A1469" s="1" t="s">
        <v>6874</v>
      </c>
      <c r="B1469" t="s">
        <v>6875</v>
      </c>
      <c r="C1469" t="s">
        <v>4125</v>
      </c>
      <c r="D1469" t="str">
        <f>HYPERLINK("http://image.bazic.com/L-24.jpg","CLICK HERE")</f>
        <v>CLICK HERE</v>
      </c>
      <c r="E1469" s="6">
        <v>1.99</v>
      </c>
      <c r="F1469" s="7">
        <v>0.69</v>
      </c>
      <c r="G1469" s="4">
        <v>360</v>
      </c>
      <c r="H1469" s="5">
        <v>24</v>
      </c>
      <c r="I1469">
        <v>16.75</v>
      </c>
      <c r="J1469">
        <v>13</v>
      </c>
      <c r="K1469">
        <v>8.5</v>
      </c>
      <c r="L1469">
        <v>1.07111</v>
      </c>
      <c r="M1469">
        <v>47</v>
      </c>
      <c r="N1469" s="4">
        <v>16</v>
      </c>
      <c r="O1469">
        <v>12</v>
      </c>
      <c r="P1469">
        <v>0.25</v>
      </c>
      <c r="Q1469">
        <v>2.7779999999999999E-2</v>
      </c>
      <c r="R1469" s="5">
        <v>3.22</v>
      </c>
      <c r="S1469">
        <v>16</v>
      </c>
      <c r="T1469">
        <v>6.3E-3</v>
      </c>
      <c r="U1469">
        <v>12</v>
      </c>
      <c r="V1469">
        <v>6.9999999999999999E-4</v>
      </c>
      <c r="W1469">
        <v>0.1125</v>
      </c>
      <c r="X1469" s="2" t="s">
        <v>6876</v>
      </c>
      <c r="Y1469" s="1" t="s">
        <v>6877</v>
      </c>
      <c r="Z1469" s="3" t="s">
        <v>6878</v>
      </c>
      <c r="AA1469">
        <v>56</v>
      </c>
      <c r="AB1469" s="1" t="s">
        <v>1391</v>
      </c>
      <c r="AC1469" t="s">
        <v>38</v>
      </c>
    </row>
    <row r="1470" spans="1:29" x14ac:dyDescent="0.25">
      <c r="A1470" s="1" t="s">
        <v>6879</v>
      </c>
      <c r="B1470" t="s">
        <v>6880</v>
      </c>
      <c r="C1470" t="s">
        <v>4125</v>
      </c>
      <c r="D1470" t="str">
        <f>HYPERLINK("http://image.bazic.com/L-29.jpg","CLICK HERE")</f>
        <v>CLICK HERE</v>
      </c>
      <c r="E1470" s="6">
        <v>1.99</v>
      </c>
      <c r="F1470" s="7">
        <v>0.59</v>
      </c>
      <c r="G1470" s="4">
        <v>360</v>
      </c>
      <c r="H1470" s="5">
        <v>24</v>
      </c>
      <c r="I1470">
        <v>16.5</v>
      </c>
      <c r="J1470">
        <v>13</v>
      </c>
      <c r="K1470">
        <v>6.75</v>
      </c>
      <c r="L1470">
        <v>0.83789000000000002</v>
      </c>
      <c r="M1470">
        <v>37.92</v>
      </c>
      <c r="N1470" s="4">
        <v>16</v>
      </c>
      <c r="O1470">
        <v>12</v>
      </c>
      <c r="P1470">
        <v>0.25</v>
      </c>
      <c r="Q1470">
        <v>2.7779999999999999E-2</v>
      </c>
      <c r="R1470" s="5">
        <v>2.44</v>
      </c>
      <c r="S1470">
        <v>16</v>
      </c>
      <c r="T1470">
        <v>6.3E-3</v>
      </c>
      <c r="U1470">
        <v>12</v>
      </c>
      <c r="V1470">
        <v>6.9999999999999999E-4</v>
      </c>
      <c r="W1470">
        <v>0.1125</v>
      </c>
      <c r="X1470" s="2" t="s">
        <v>6881</v>
      </c>
      <c r="Y1470" s="1" t="s">
        <v>6882</v>
      </c>
      <c r="Z1470" s="3" t="s">
        <v>6883</v>
      </c>
      <c r="AA1470">
        <v>56</v>
      </c>
      <c r="AB1470" s="1" t="s">
        <v>1391</v>
      </c>
      <c r="AC1470" t="s">
        <v>38</v>
      </c>
    </row>
    <row r="1471" spans="1:29" x14ac:dyDescent="0.25">
      <c r="A1471" s="1" t="s">
        <v>6884</v>
      </c>
      <c r="B1471" t="s">
        <v>6885</v>
      </c>
      <c r="C1471" t="s">
        <v>4125</v>
      </c>
      <c r="D1471" t="str">
        <f>HYPERLINK("http://image.bazic.com/L-3.jpg","CLICK HERE")</f>
        <v>CLICK HERE</v>
      </c>
      <c r="E1471" s="6">
        <v>1.99</v>
      </c>
      <c r="F1471" s="7">
        <v>0.59</v>
      </c>
      <c r="G1471" s="4">
        <v>360</v>
      </c>
      <c r="H1471" s="5">
        <v>24</v>
      </c>
      <c r="I1471">
        <v>16.75</v>
      </c>
      <c r="J1471">
        <v>13</v>
      </c>
      <c r="K1471">
        <v>6.5</v>
      </c>
      <c r="L1471">
        <v>0.81908000000000003</v>
      </c>
      <c r="M1471">
        <v>37.08</v>
      </c>
      <c r="N1471" s="4">
        <v>16</v>
      </c>
      <c r="O1471">
        <v>12</v>
      </c>
      <c r="P1471">
        <v>0.25</v>
      </c>
      <c r="Q1471">
        <v>2.7779999999999999E-2</v>
      </c>
      <c r="R1471" s="5">
        <v>2.42</v>
      </c>
      <c r="S1471">
        <v>16</v>
      </c>
      <c r="T1471">
        <v>6.3E-3</v>
      </c>
      <c r="U1471">
        <v>12</v>
      </c>
      <c r="V1471">
        <v>6.9999999999999999E-4</v>
      </c>
      <c r="W1471">
        <v>0.08</v>
      </c>
      <c r="X1471" s="2" t="s">
        <v>6886</v>
      </c>
      <c r="Y1471" s="1" t="s">
        <v>6887</v>
      </c>
      <c r="Z1471" s="3" t="s">
        <v>6888</v>
      </c>
      <c r="AA1471">
        <v>56</v>
      </c>
      <c r="AB1471" s="1" t="s">
        <v>6820</v>
      </c>
      <c r="AC1471" t="s">
        <v>38</v>
      </c>
    </row>
    <row r="1472" spans="1:29" x14ac:dyDescent="0.25">
      <c r="A1472" s="1" t="s">
        <v>6889</v>
      </c>
      <c r="B1472" t="s">
        <v>6890</v>
      </c>
      <c r="C1472" t="s">
        <v>4125</v>
      </c>
      <c r="D1472" t="str">
        <f>HYPERLINK("http://image.bazic.com/L-31.jpg","CLICK HERE")</f>
        <v>CLICK HERE</v>
      </c>
      <c r="E1472" s="6">
        <v>1.99</v>
      </c>
      <c r="F1472" s="7">
        <v>0.59</v>
      </c>
      <c r="G1472" s="4">
        <v>360</v>
      </c>
      <c r="H1472" s="5">
        <v>24</v>
      </c>
      <c r="I1472">
        <v>16.75</v>
      </c>
      <c r="J1472">
        <v>13</v>
      </c>
      <c r="K1472">
        <v>6.75</v>
      </c>
      <c r="L1472">
        <v>0.85058999999999996</v>
      </c>
      <c r="M1472">
        <v>37.64</v>
      </c>
      <c r="N1472" s="4">
        <v>16</v>
      </c>
      <c r="O1472">
        <v>12</v>
      </c>
      <c r="P1472">
        <v>0.25</v>
      </c>
      <c r="Q1472">
        <v>2.7779999999999999E-2</v>
      </c>
      <c r="R1472" s="5">
        <v>2.42</v>
      </c>
      <c r="S1472">
        <v>16</v>
      </c>
      <c r="T1472">
        <v>6.3E-3</v>
      </c>
      <c r="U1472">
        <v>12</v>
      </c>
      <c r="V1472">
        <v>6.9999999999999999E-4</v>
      </c>
      <c r="W1472">
        <v>0.08</v>
      </c>
      <c r="X1472" s="2" t="s">
        <v>6891</v>
      </c>
      <c r="Y1472" s="1" t="s">
        <v>6892</v>
      </c>
      <c r="Z1472" s="3" t="s">
        <v>6893</v>
      </c>
      <c r="AA1472">
        <v>56</v>
      </c>
      <c r="AB1472" s="1" t="s">
        <v>1391</v>
      </c>
      <c r="AC1472" t="s">
        <v>38</v>
      </c>
    </row>
    <row r="1473" spans="1:29" x14ac:dyDescent="0.25">
      <c r="A1473" s="1" t="s">
        <v>6894</v>
      </c>
      <c r="B1473" t="s">
        <v>6895</v>
      </c>
      <c r="C1473" t="s">
        <v>4125</v>
      </c>
      <c r="D1473" t="str">
        <f>HYPERLINK("http://image.bazic.com/L-4.jpg","CLICK HERE")</f>
        <v>CLICK HERE</v>
      </c>
      <c r="E1473" s="6">
        <v>1.99</v>
      </c>
      <c r="F1473" s="7">
        <v>0.59</v>
      </c>
      <c r="G1473" s="4">
        <v>360</v>
      </c>
      <c r="H1473" s="5">
        <v>24</v>
      </c>
      <c r="I1473">
        <v>16.75</v>
      </c>
      <c r="J1473">
        <v>13</v>
      </c>
      <c r="K1473">
        <v>6.75</v>
      </c>
      <c r="L1473">
        <v>0.85058999999999996</v>
      </c>
      <c r="M1473">
        <v>36.979999999999997</v>
      </c>
      <c r="N1473" s="4">
        <v>16</v>
      </c>
      <c r="O1473">
        <v>12</v>
      </c>
      <c r="P1473">
        <v>0.25</v>
      </c>
      <c r="Q1473">
        <v>0.33333000000000002</v>
      </c>
      <c r="R1473" s="5">
        <v>2.4</v>
      </c>
      <c r="S1473">
        <v>16</v>
      </c>
      <c r="T1473">
        <v>6.3E-3</v>
      </c>
      <c r="U1473">
        <v>12</v>
      </c>
      <c r="V1473">
        <v>6.9999999999999999E-4</v>
      </c>
      <c r="W1473">
        <v>0.08</v>
      </c>
      <c r="X1473" s="2" t="s">
        <v>6896</v>
      </c>
      <c r="Y1473" s="1" t="s">
        <v>6897</v>
      </c>
      <c r="Z1473" s="3" t="s">
        <v>6898</v>
      </c>
      <c r="AA1473">
        <v>56</v>
      </c>
      <c r="AB1473" s="1" t="s">
        <v>1391</v>
      </c>
      <c r="AC1473" t="s">
        <v>38</v>
      </c>
    </row>
    <row r="1474" spans="1:29" x14ac:dyDescent="0.25">
      <c r="A1474" s="1" t="s">
        <v>6899</v>
      </c>
      <c r="B1474" t="s">
        <v>6900</v>
      </c>
      <c r="C1474" t="s">
        <v>4125</v>
      </c>
      <c r="D1474" t="str">
        <f>HYPERLINK("http://image.bazic.com/L-42.jpg","CLICK HERE")</f>
        <v>CLICK HERE</v>
      </c>
      <c r="E1474" s="6">
        <v>1.99</v>
      </c>
      <c r="F1474" s="7">
        <v>0.59</v>
      </c>
      <c r="G1474" s="4">
        <v>360</v>
      </c>
      <c r="H1474" s="5">
        <v>24</v>
      </c>
      <c r="I1474">
        <v>16.75</v>
      </c>
      <c r="J1474">
        <v>13.25</v>
      </c>
      <c r="K1474">
        <v>6.75</v>
      </c>
      <c r="L1474">
        <v>0.86694000000000004</v>
      </c>
      <c r="M1474">
        <v>38.479999999999997</v>
      </c>
      <c r="N1474" s="4">
        <v>16</v>
      </c>
      <c r="O1474">
        <v>12</v>
      </c>
      <c r="P1474">
        <v>0.25</v>
      </c>
      <c r="Q1474">
        <v>2.7779999999999999E-2</v>
      </c>
      <c r="R1474" s="5">
        <v>2.48</v>
      </c>
      <c r="S1474">
        <v>16</v>
      </c>
      <c r="T1474">
        <v>6.3E-3</v>
      </c>
      <c r="U1474">
        <v>12</v>
      </c>
      <c r="V1474">
        <v>6.9999999999999999E-4</v>
      </c>
      <c r="W1474">
        <v>0.1125</v>
      </c>
      <c r="X1474" s="2" t="s">
        <v>6901</v>
      </c>
      <c r="Y1474" s="1" t="s">
        <v>6902</v>
      </c>
      <c r="Z1474" s="3" t="s">
        <v>6903</v>
      </c>
      <c r="AA1474">
        <v>56</v>
      </c>
      <c r="AB1474" s="1" t="s">
        <v>6820</v>
      </c>
      <c r="AC1474" t="s">
        <v>38</v>
      </c>
    </row>
    <row r="1475" spans="1:29" x14ac:dyDescent="0.25">
      <c r="A1475" s="1" t="s">
        <v>6904</v>
      </c>
      <c r="B1475" t="s">
        <v>6905</v>
      </c>
      <c r="C1475" t="s">
        <v>4125</v>
      </c>
      <c r="D1475" t="str">
        <f>HYPERLINK("http://image.bazic.com/L-46.jpg","CLICK HERE")</f>
        <v>CLICK HERE</v>
      </c>
      <c r="E1475" s="6">
        <v>1.99</v>
      </c>
      <c r="F1475" s="7">
        <v>0.59</v>
      </c>
      <c r="G1475" s="4">
        <v>360</v>
      </c>
      <c r="H1475" s="5">
        <v>24</v>
      </c>
      <c r="I1475">
        <v>16.75</v>
      </c>
      <c r="J1475">
        <v>13</v>
      </c>
      <c r="K1475">
        <v>6.5</v>
      </c>
      <c r="L1475">
        <v>0.81908000000000003</v>
      </c>
      <c r="M1475">
        <v>37.26</v>
      </c>
      <c r="N1475" s="4">
        <v>16</v>
      </c>
      <c r="O1475">
        <v>12</v>
      </c>
      <c r="P1475">
        <v>0.5</v>
      </c>
      <c r="Q1475">
        <v>5.5559999999999998E-2</v>
      </c>
      <c r="R1475" s="5">
        <v>2.42</v>
      </c>
      <c r="S1475">
        <v>16</v>
      </c>
      <c r="T1475">
        <v>6.3E-3</v>
      </c>
      <c r="U1475">
        <v>12</v>
      </c>
      <c r="V1475">
        <v>6.9999999999999999E-4</v>
      </c>
      <c r="W1475">
        <v>0.17499999999999999</v>
      </c>
      <c r="X1475" s="2" t="s">
        <v>6906</v>
      </c>
      <c r="Y1475" s="1" t="s">
        <v>6907</v>
      </c>
      <c r="Z1475" s="3" t="s">
        <v>6908</v>
      </c>
      <c r="AA1475">
        <v>56</v>
      </c>
      <c r="AB1475" s="1" t="s">
        <v>6820</v>
      </c>
      <c r="AC1475" t="s">
        <v>38</v>
      </c>
    </row>
    <row r="1476" spans="1:29" x14ac:dyDescent="0.25">
      <c r="A1476" s="1" t="s">
        <v>6909</v>
      </c>
      <c r="B1476" t="s">
        <v>6910</v>
      </c>
      <c r="C1476" t="s">
        <v>4125</v>
      </c>
      <c r="D1476" t="str">
        <f>HYPERLINK("http://image.bazic.com/L-50.jpg","CLICK HERE")</f>
        <v>CLICK HERE</v>
      </c>
      <c r="E1476" s="6">
        <v>1.99</v>
      </c>
      <c r="F1476" s="7">
        <v>0.69</v>
      </c>
      <c r="G1476" s="4">
        <v>360</v>
      </c>
      <c r="H1476" s="5">
        <v>24</v>
      </c>
      <c r="I1476">
        <v>16.75</v>
      </c>
      <c r="J1476">
        <v>13.25</v>
      </c>
      <c r="K1476">
        <v>8</v>
      </c>
      <c r="L1476">
        <v>1.02749</v>
      </c>
      <c r="M1476">
        <v>47.14</v>
      </c>
      <c r="N1476" s="4">
        <v>16</v>
      </c>
      <c r="O1476">
        <v>12</v>
      </c>
      <c r="P1476">
        <v>0.25</v>
      </c>
      <c r="Q1476">
        <v>2.7779999999999999E-2</v>
      </c>
      <c r="R1476" s="5">
        <v>3.08</v>
      </c>
      <c r="S1476">
        <v>16</v>
      </c>
      <c r="T1476">
        <v>6.3E-3</v>
      </c>
      <c r="U1476">
        <v>12</v>
      </c>
      <c r="V1476">
        <v>6.9999999999999999E-4</v>
      </c>
      <c r="W1476">
        <v>0.12</v>
      </c>
      <c r="X1476" s="2" t="s">
        <v>6911</v>
      </c>
      <c r="Y1476" s="1" t="s">
        <v>6912</v>
      </c>
      <c r="Z1476" s="3" t="s">
        <v>6913</v>
      </c>
      <c r="AA1476">
        <v>56</v>
      </c>
      <c r="AB1476" s="1" t="s">
        <v>6820</v>
      </c>
      <c r="AC1476" t="s">
        <v>38</v>
      </c>
    </row>
    <row r="1477" spans="1:29" x14ac:dyDescent="0.25">
      <c r="A1477" s="1" t="s">
        <v>6914</v>
      </c>
      <c r="B1477" t="s">
        <v>6915</v>
      </c>
      <c r="C1477" t="s">
        <v>4125</v>
      </c>
      <c r="D1477" t="str">
        <f>HYPERLINK("http://image.bazic.com/L-55.jpg","CLICK HERE")</f>
        <v>CLICK HERE</v>
      </c>
      <c r="E1477" s="6">
        <v>1.99</v>
      </c>
      <c r="F1477" s="7">
        <v>0.59</v>
      </c>
      <c r="G1477" s="4">
        <v>360</v>
      </c>
      <c r="H1477" s="5">
        <v>24</v>
      </c>
      <c r="I1477">
        <v>16.75</v>
      </c>
      <c r="J1477">
        <v>13</v>
      </c>
      <c r="K1477">
        <v>6.75</v>
      </c>
      <c r="L1477">
        <v>0.85058999999999996</v>
      </c>
      <c r="M1477">
        <v>37.4</v>
      </c>
      <c r="N1477" s="4">
        <v>16</v>
      </c>
      <c r="O1477">
        <v>12</v>
      </c>
      <c r="P1477">
        <v>0.25</v>
      </c>
      <c r="Q1477">
        <v>2.7779999999999999E-2</v>
      </c>
      <c r="R1477" s="5">
        <v>2.46</v>
      </c>
      <c r="S1477">
        <v>16</v>
      </c>
      <c r="T1477">
        <v>6.3E-3</v>
      </c>
      <c r="U1477">
        <v>12</v>
      </c>
      <c r="V1477">
        <v>6.9999999999999999E-4</v>
      </c>
      <c r="W1477">
        <v>0.1125</v>
      </c>
      <c r="X1477" s="2" t="s">
        <v>6916</v>
      </c>
      <c r="Y1477" s="1" t="s">
        <v>6917</v>
      </c>
      <c r="Z1477" s="3" t="s">
        <v>6918</v>
      </c>
      <c r="AA1477">
        <v>56</v>
      </c>
      <c r="AB1477" s="1" t="s">
        <v>1391</v>
      </c>
      <c r="AC1477" t="s">
        <v>38</v>
      </c>
    </row>
    <row r="1478" spans="1:29" x14ac:dyDescent="0.25">
      <c r="A1478" s="1" t="s">
        <v>6919</v>
      </c>
      <c r="B1478" t="s">
        <v>6920</v>
      </c>
      <c r="C1478" t="s">
        <v>4125</v>
      </c>
      <c r="D1478" t="str">
        <f>HYPERLINK("http://image.bazic.com/L-9.jpg","CLICK HERE")</f>
        <v>CLICK HERE</v>
      </c>
      <c r="E1478" s="6">
        <v>1.99</v>
      </c>
      <c r="F1478" s="7">
        <v>0.59</v>
      </c>
      <c r="G1478" s="4">
        <v>360</v>
      </c>
      <c r="H1478" s="5">
        <v>24</v>
      </c>
      <c r="I1478">
        <v>16.75</v>
      </c>
      <c r="J1478">
        <v>13</v>
      </c>
      <c r="K1478">
        <v>6.75</v>
      </c>
      <c r="L1478">
        <v>0.85058999999999996</v>
      </c>
      <c r="M1478">
        <v>36.92</v>
      </c>
      <c r="N1478" s="4">
        <v>16</v>
      </c>
      <c r="O1478">
        <v>12</v>
      </c>
      <c r="P1478">
        <v>0.25</v>
      </c>
      <c r="Q1478">
        <v>2.7779999999999999E-2</v>
      </c>
      <c r="R1478" s="5">
        <v>2.36</v>
      </c>
      <c r="S1478">
        <v>16</v>
      </c>
      <c r="T1478">
        <v>6.3E-3</v>
      </c>
      <c r="U1478">
        <v>12</v>
      </c>
      <c r="V1478">
        <v>6.9999999999999999E-4</v>
      </c>
      <c r="W1478">
        <v>0.1125</v>
      </c>
      <c r="X1478" s="2" t="s">
        <v>6921</v>
      </c>
      <c r="Y1478" s="1" t="s">
        <v>6922</v>
      </c>
      <c r="Z1478" s="3" t="s">
        <v>6923</v>
      </c>
      <c r="AA1478">
        <v>56</v>
      </c>
      <c r="AB1478" s="1" t="s">
        <v>626</v>
      </c>
      <c r="AC1478" t="s">
        <v>38</v>
      </c>
    </row>
    <row r="1479" spans="1:29" x14ac:dyDescent="0.25">
      <c r="A1479" s="1" t="s">
        <v>6924</v>
      </c>
      <c r="B1479" t="s">
        <v>6925</v>
      </c>
      <c r="C1479" t="s">
        <v>36</v>
      </c>
      <c r="D1479" t="str">
        <f>HYPERLINK("http://image.bazic.com/NWTB.jpg","CLICK HERE")</f>
        <v>CLICK HERE</v>
      </c>
      <c r="E1479" s="6">
        <v>2.99</v>
      </c>
      <c r="F1479" s="7">
        <v>0.5</v>
      </c>
      <c r="G1479" s="4">
        <v>1</v>
      </c>
      <c r="I1479">
        <v>0</v>
      </c>
      <c r="J1479">
        <v>0</v>
      </c>
      <c r="K1479">
        <v>0</v>
      </c>
      <c r="L1479">
        <v>0</v>
      </c>
      <c r="M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 s="2" t="s">
        <v>6926</v>
      </c>
      <c r="Z1479" s="3" t="s">
        <v>6791</v>
      </c>
      <c r="AC1479" t="s">
        <v>38</v>
      </c>
    </row>
    <row r="1480" spans="1:29" x14ac:dyDescent="0.25">
      <c r="A1480" s="1" t="s">
        <v>6927</v>
      </c>
      <c r="B1480" t="s">
        <v>6928</v>
      </c>
      <c r="C1480" t="s">
        <v>4532</v>
      </c>
      <c r="D1480" t="str">
        <f>HYPERLINK("http://image.bazic.com/Q514.jpg","CLICK HERE")</f>
        <v>CLICK HERE</v>
      </c>
      <c r="E1480" s="6">
        <v>3.99</v>
      </c>
      <c r="F1480" s="7">
        <v>1.8</v>
      </c>
      <c r="G1480" s="4">
        <v>24</v>
      </c>
      <c r="I1480">
        <v>9.5</v>
      </c>
      <c r="J1480">
        <v>8.5</v>
      </c>
      <c r="K1480">
        <v>11.25</v>
      </c>
      <c r="L1480">
        <v>0.52571999999999997</v>
      </c>
      <c r="M1480">
        <v>19.3</v>
      </c>
      <c r="S1480">
        <v>0</v>
      </c>
      <c r="T1480">
        <v>0</v>
      </c>
      <c r="U1480">
        <v>0</v>
      </c>
      <c r="V1480">
        <v>0</v>
      </c>
      <c r="W1480">
        <v>0.76</v>
      </c>
      <c r="X1480" s="2" t="s">
        <v>6929</v>
      </c>
      <c r="Z1480" s="3" t="s">
        <v>6930</v>
      </c>
      <c r="AA1480">
        <v>100</v>
      </c>
      <c r="AC1480" t="s">
        <v>4493</v>
      </c>
    </row>
    <row r="1481" spans="1:29" x14ac:dyDescent="0.25">
      <c r="A1481" s="1" t="s">
        <v>6931</v>
      </c>
      <c r="B1481" t="s">
        <v>6932</v>
      </c>
      <c r="C1481" t="s">
        <v>4532</v>
      </c>
      <c r="D1481" t="str">
        <f>HYPERLINK("http://image.bazic.com/Q565.jpg","CLICK HERE")</f>
        <v>CLICK HERE</v>
      </c>
      <c r="E1481" s="6">
        <v>2.99</v>
      </c>
      <c r="F1481" s="7">
        <v>1.2</v>
      </c>
      <c r="G1481" s="4">
        <v>36</v>
      </c>
      <c r="I1481">
        <v>11</v>
      </c>
      <c r="J1481">
        <v>8.5</v>
      </c>
      <c r="K1481">
        <v>11.25</v>
      </c>
      <c r="L1481">
        <v>0.60872000000000004</v>
      </c>
      <c r="M1481">
        <v>26.12</v>
      </c>
      <c r="S1481">
        <v>0</v>
      </c>
      <c r="T1481">
        <v>0</v>
      </c>
      <c r="U1481">
        <v>0</v>
      </c>
      <c r="V1481">
        <v>0</v>
      </c>
      <c r="W1481">
        <v>0.7</v>
      </c>
      <c r="X1481" s="2" t="s">
        <v>6933</v>
      </c>
      <c r="Z1481" s="3" t="s">
        <v>6934</v>
      </c>
      <c r="AA1481">
        <v>72</v>
      </c>
      <c r="AC1481" t="s">
        <v>4493</v>
      </c>
    </row>
    <row r="1482" spans="1:29" x14ac:dyDescent="0.25">
      <c r="A1482" s="1" t="s">
        <v>6935</v>
      </c>
      <c r="B1482" t="s">
        <v>6936</v>
      </c>
      <c r="C1482" t="s">
        <v>4532</v>
      </c>
      <c r="D1482" t="str">
        <f>HYPERLINK("http://image.bazic.com/Q566.jpg","CLICK HERE")</f>
        <v>CLICK HERE</v>
      </c>
      <c r="E1482" s="6">
        <v>2.99</v>
      </c>
      <c r="F1482" s="7">
        <v>1.2</v>
      </c>
      <c r="G1482" s="4">
        <v>36</v>
      </c>
      <c r="I1482">
        <v>11</v>
      </c>
      <c r="J1482">
        <v>9</v>
      </c>
      <c r="K1482">
        <v>11.25</v>
      </c>
      <c r="L1482">
        <v>0.64453000000000005</v>
      </c>
      <c r="M1482">
        <v>26.46</v>
      </c>
      <c r="S1482">
        <v>0</v>
      </c>
      <c r="T1482">
        <v>0</v>
      </c>
      <c r="U1482">
        <v>0</v>
      </c>
      <c r="V1482">
        <v>0</v>
      </c>
      <c r="W1482">
        <v>0.7</v>
      </c>
      <c r="X1482" s="2" t="s">
        <v>6937</v>
      </c>
      <c r="Z1482" s="3" t="s">
        <v>6938</v>
      </c>
      <c r="AA1482">
        <v>72</v>
      </c>
      <c r="AC1482" t="s">
        <v>4493</v>
      </c>
    </row>
    <row r="1483" spans="1:29" x14ac:dyDescent="0.25">
      <c r="A1483" s="1" t="s">
        <v>6939</v>
      </c>
      <c r="B1483" t="s">
        <v>6940</v>
      </c>
      <c r="C1483" t="s">
        <v>4532</v>
      </c>
      <c r="D1483" t="str">
        <f>HYPERLINK("http://image.bazic.com/Q569.jpg","CLICK HERE")</f>
        <v>CLICK HERE</v>
      </c>
      <c r="E1483" s="6">
        <v>3.99</v>
      </c>
      <c r="F1483" s="7">
        <v>1.5</v>
      </c>
      <c r="G1483" s="4">
        <v>36</v>
      </c>
      <c r="I1483">
        <v>11.25</v>
      </c>
      <c r="J1483">
        <v>8.5</v>
      </c>
      <c r="K1483">
        <v>11.25</v>
      </c>
      <c r="L1483">
        <v>0.62256</v>
      </c>
      <c r="M1483">
        <v>26.22</v>
      </c>
      <c r="S1483">
        <v>0</v>
      </c>
      <c r="T1483">
        <v>0</v>
      </c>
      <c r="U1483">
        <v>0</v>
      </c>
      <c r="V1483">
        <v>0</v>
      </c>
      <c r="W1483">
        <v>0.7</v>
      </c>
      <c r="X1483" s="2" t="s">
        <v>6941</v>
      </c>
      <c r="Z1483" s="3" t="s">
        <v>6942</v>
      </c>
      <c r="AA1483">
        <v>72</v>
      </c>
      <c r="AC1483" t="s">
        <v>4493</v>
      </c>
    </row>
    <row r="1484" spans="1:29" x14ac:dyDescent="0.25">
      <c r="A1484" s="1" t="s">
        <v>6943</v>
      </c>
      <c r="B1484" t="s">
        <v>6944</v>
      </c>
      <c r="C1484" t="s">
        <v>4532</v>
      </c>
      <c r="D1484" t="str">
        <f>HYPERLINK("http://image.bazic.com/Q578.jpg","CLICK HERE")</f>
        <v>CLICK HERE</v>
      </c>
      <c r="E1484" s="6">
        <v>2.99</v>
      </c>
      <c r="F1484" s="7">
        <v>1.5</v>
      </c>
      <c r="G1484" s="4">
        <v>24</v>
      </c>
      <c r="I1484">
        <v>9</v>
      </c>
      <c r="J1484">
        <v>6.5</v>
      </c>
      <c r="K1484">
        <v>11.5</v>
      </c>
      <c r="L1484">
        <v>0.38932</v>
      </c>
      <c r="M1484">
        <v>16.78</v>
      </c>
      <c r="S1484">
        <v>0</v>
      </c>
      <c r="T1484">
        <v>0</v>
      </c>
      <c r="U1484">
        <v>0</v>
      </c>
      <c r="V1484">
        <v>0</v>
      </c>
      <c r="W1484">
        <v>0.66</v>
      </c>
      <c r="X1484" s="2" t="s">
        <v>6945</v>
      </c>
      <c r="Z1484" s="3" t="s">
        <v>3976</v>
      </c>
      <c r="AA1484">
        <v>116</v>
      </c>
      <c r="AC1484" t="s">
        <v>4493</v>
      </c>
    </row>
    <row r="1485" spans="1:29" x14ac:dyDescent="0.25">
      <c r="A1485" s="1" t="s">
        <v>6946</v>
      </c>
      <c r="B1485" t="s">
        <v>6947</v>
      </c>
      <c r="C1485" t="s">
        <v>4532</v>
      </c>
      <c r="D1485" t="str">
        <f>HYPERLINK("http://image.bazic.com/Q581.jpg","CLICK HERE")</f>
        <v>CLICK HERE</v>
      </c>
      <c r="E1485" s="6">
        <v>2.99</v>
      </c>
      <c r="F1485" s="7">
        <v>1.2</v>
      </c>
      <c r="G1485" s="4">
        <v>24</v>
      </c>
      <c r="I1485">
        <v>8.5</v>
      </c>
      <c r="J1485">
        <v>7.25</v>
      </c>
      <c r="K1485">
        <v>11</v>
      </c>
      <c r="L1485">
        <v>0.39229000000000003</v>
      </c>
      <c r="M1485">
        <v>15.8</v>
      </c>
      <c r="S1485">
        <v>0</v>
      </c>
      <c r="T1485">
        <v>0</v>
      </c>
      <c r="U1485">
        <v>0</v>
      </c>
      <c r="V1485">
        <v>0</v>
      </c>
      <c r="W1485">
        <v>0.64</v>
      </c>
      <c r="X1485" s="2" t="s">
        <v>6948</v>
      </c>
      <c r="Z1485" s="3" t="s">
        <v>3966</v>
      </c>
      <c r="AA1485">
        <v>104</v>
      </c>
      <c r="AC1485" t="s">
        <v>4493</v>
      </c>
    </row>
    <row r="1486" spans="1:29" x14ac:dyDescent="0.25">
      <c r="A1486" s="1" t="s">
        <v>6949</v>
      </c>
      <c r="B1486" t="s">
        <v>6950</v>
      </c>
      <c r="C1486" t="s">
        <v>4532</v>
      </c>
      <c r="D1486" t="str">
        <f>HYPERLINK("http://image.bazic.com/Q582.jpg","CLICK HERE")</f>
        <v>CLICK HERE</v>
      </c>
      <c r="E1486" s="6">
        <v>2.99</v>
      </c>
      <c r="F1486" s="7">
        <v>1.2</v>
      </c>
      <c r="G1486" s="4">
        <v>24</v>
      </c>
      <c r="I1486">
        <v>8.75</v>
      </c>
      <c r="J1486">
        <v>7.25</v>
      </c>
      <c r="K1486">
        <v>11</v>
      </c>
      <c r="L1486">
        <v>0.40383000000000002</v>
      </c>
      <c r="M1486">
        <v>15.86</v>
      </c>
      <c r="S1486">
        <v>0</v>
      </c>
      <c r="T1486">
        <v>0</v>
      </c>
      <c r="U1486">
        <v>0</v>
      </c>
      <c r="V1486">
        <v>0</v>
      </c>
      <c r="W1486">
        <v>0.62</v>
      </c>
      <c r="X1486" s="2" t="s">
        <v>6951</v>
      </c>
      <c r="Z1486" s="3" t="s">
        <v>3971</v>
      </c>
      <c r="AA1486">
        <v>112</v>
      </c>
      <c r="AC1486" t="s">
        <v>4493</v>
      </c>
    </row>
    <row r="1487" spans="1:29" x14ac:dyDescent="0.25">
      <c r="A1487" s="1" t="s">
        <v>6952</v>
      </c>
      <c r="B1487" t="s">
        <v>6953</v>
      </c>
      <c r="C1487" t="s">
        <v>4125</v>
      </c>
      <c r="D1487" t="str">
        <f>HYPERLINK("http://image.bazic.com/S-1.jpg","CLICK HERE")</f>
        <v>CLICK HERE</v>
      </c>
      <c r="E1487" s="6">
        <v>0.99</v>
      </c>
      <c r="F1487" s="7">
        <v>0.45</v>
      </c>
      <c r="G1487" s="4">
        <v>480</v>
      </c>
      <c r="H1487" s="5">
        <v>24</v>
      </c>
      <c r="I1487">
        <v>12.75</v>
      </c>
      <c r="J1487">
        <v>9.75</v>
      </c>
      <c r="K1487">
        <v>8.75</v>
      </c>
      <c r="L1487">
        <v>0.62948000000000004</v>
      </c>
      <c r="M1487">
        <v>29.1</v>
      </c>
      <c r="N1487" s="4">
        <v>12</v>
      </c>
      <c r="O1487">
        <v>9.25</v>
      </c>
      <c r="P1487">
        <v>0.25</v>
      </c>
      <c r="Q1487">
        <v>1.6060000000000001E-2</v>
      </c>
      <c r="R1487" s="5">
        <v>1.42</v>
      </c>
      <c r="S1487">
        <v>12</v>
      </c>
      <c r="T1487">
        <v>6.3E-3</v>
      </c>
      <c r="U1487">
        <v>9</v>
      </c>
      <c r="V1487">
        <v>3.8999999999999999E-4</v>
      </c>
      <c r="W1487">
        <v>0.04</v>
      </c>
      <c r="X1487" s="2" t="s">
        <v>6954</v>
      </c>
      <c r="Y1487" s="1" t="s">
        <v>6955</v>
      </c>
      <c r="Z1487" s="3" t="s">
        <v>6956</v>
      </c>
      <c r="AA1487">
        <v>75</v>
      </c>
      <c r="AB1487" s="1" t="s">
        <v>611</v>
      </c>
      <c r="AC1487" t="s">
        <v>38</v>
      </c>
    </row>
    <row r="1488" spans="1:29" x14ac:dyDescent="0.25">
      <c r="A1488" s="1" t="s">
        <v>6957</v>
      </c>
      <c r="B1488" t="s">
        <v>6958</v>
      </c>
      <c r="C1488" t="s">
        <v>4125</v>
      </c>
      <c r="D1488" t="str">
        <f>HYPERLINK("http://image.bazic.com/S-10.jpg","CLICK HERE")</f>
        <v>CLICK HERE</v>
      </c>
      <c r="E1488" s="6">
        <v>0.99</v>
      </c>
      <c r="F1488" s="7">
        <v>0.45</v>
      </c>
      <c r="G1488" s="4">
        <v>480</v>
      </c>
      <c r="H1488" s="5">
        <v>24</v>
      </c>
      <c r="I1488">
        <v>12.75</v>
      </c>
      <c r="J1488">
        <v>10</v>
      </c>
      <c r="K1488">
        <v>8.75</v>
      </c>
      <c r="L1488">
        <v>0.64561999999999997</v>
      </c>
      <c r="M1488">
        <v>29.98</v>
      </c>
      <c r="N1488" s="4">
        <v>12</v>
      </c>
      <c r="O1488">
        <v>9.25</v>
      </c>
      <c r="P1488">
        <v>0.25</v>
      </c>
      <c r="Q1488">
        <v>1.6060000000000001E-2</v>
      </c>
      <c r="R1488" s="5">
        <v>1.46</v>
      </c>
      <c r="S1488">
        <v>12</v>
      </c>
      <c r="T1488">
        <v>6.3E-3</v>
      </c>
      <c r="U1488">
        <v>9</v>
      </c>
      <c r="V1488">
        <v>3.8999999999999999E-4</v>
      </c>
      <c r="W1488">
        <v>0.04</v>
      </c>
      <c r="X1488" s="2" t="s">
        <v>6959</v>
      </c>
      <c r="Y1488" s="1" t="s">
        <v>6960</v>
      </c>
      <c r="Z1488" s="3" t="s">
        <v>6961</v>
      </c>
      <c r="AA1488">
        <v>75</v>
      </c>
      <c r="AB1488" s="1" t="s">
        <v>1391</v>
      </c>
      <c r="AC1488" t="s">
        <v>38</v>
      </c>
    </row>
    <row r="1489" spans="1:29" x14ac:dyDescent="0.25">
      <c r="A1489" s="1" t="s">
        <v>6962</v>
      </c>
      <c r="B1489" t="s">
        <v>6963</v>
      </c>
      <c r="C1489" t="s">
        <v>4125</v>
      </c>
      <c r="D1489" t="str">
        <f>HYPERLINK("http://image.bazic.com/S-11.jpg","CLICK HERE")</f>
        <v>CLICK HERE</v>
      </c>
      <c r="E1489" s="6">
        <v>0.99</v>
      </c>
      <c r="F1489" s="7">
        <v>0.45</v>
      </c>
      <c r="G1489" s="4">
        <v>480</v>
      </c>
      <c r="H1489" s="5">
        <v>24</v>
      </c>
      <c r="I1489">
        <v>12.75</v>
      </c>
      <c r="J1489">
        <v>9.75</v>
      </c>
      <c r="K1489">
        <v>8.75</v>
      </c>
      <c r="L1489">
        <v>0.62948000000000004</v>
      </c>
      <c r="M1489">
        <v>29.56</v>
      </c>
      <c r="N1489" s="4">
        <v>12</v>
      </c>
      <c r="O1489">
        <v>9.25</v>
      </c>
      <c r="P1489">
        <v>0.25</v>
      </c>
      <c r="Q1489">
        <v>1.6060000000000001E-2</v>
      </c>
      <c r="R1489" s="5">
        <v>1.42</v>
      </c>
      <c r="S1489">
        <v>12</v>
      </c>
      <c r="T1489">
        <v>6.3E-3</v>
      </c>
      <c r="U1489">
        <v>9</v>
      </c>
      <c r="V1489">
        <v>3.8999999999999999E-4</v>
      </c>
      <c r="W1489">
        <v>0.04</v>
      </c>
      <c r="X1489" s="2" t="s">
        <v>6964</v>
      </c>
      <c r="Y1489" s="1" t="s">
        <v>6965</v>
      </c>
      <c r="Z1489" s="3" t="s">
        <v>6966</v>
      </c>
      <c r="AA1489">
        <v>75</v>
      </c>
      <c r="AB1489" s="1" t="s">
        <v>6820</v>
      </c>
      <c r="AC1489" t="s">
        <v>38</v>
      </c>
    </row>
    <row r="1490" spans="1:29" x14ac:dyDescent="0.25">
      <c r="A1490" s="1" t="s">
        <v>6967</v>
      </c>
      <c r="B1490" t="s">
        <v>6968</v>
      </c>
      <c r="C1490" t="s">
        <v>4125</v>
      </c>
      <c r="D1490" t="str">
        <f>HYPERLINK("http://image.bazic.com/S-12.jpg","CLICK HERE")</f>
        <v>CLICK HERE</v>
      </c>
      <c r="E1490" s="6">
        <v>0.99</v>
      </c>
      <c r="F1490" s="7">
        <v>0.45</v>
      </c>
      <c r="G1490" s="4">
        <v>480</v>
      </c>
      <c r="H1490" s="5">
        <v>24</v>
      </c>
      <c r="I1490">
        <v>12.75</v>
      </c>
      <c r="J1490">
        <v>10</v>
      </c>
      <c r="K1490">
        <v>8.75</v>
      </c>
      <c r="L1490">
        <v>0.64561999999999997</v>
      </c>
      <c r="M1490">
        <v>27.54</v>
      </c>
      <c r="N1490" s="4">
        <v>12</v>
      </c>
      <c r="O1490">
        <v>9.25</v>
      </c>
      <c r="P1490">
        <v>0.25</v>
      </c>
      <c r="Q1490">
        <v>1.6060000000000001E-2</v>
      </c>
      <c r="R1490" s="5">
        <v>1.3</v>
      </c>
      <c r="S1490">
        <v>12</v>
      </c>
      <c r="T1490">
        <v>6.3E-3</v>
      </c>
      <c r="U1490">
        <v>9</v>
      </c>
      <c r="V1490">
        <v>3.8999999999999999E-4</v>
      </c>
      <c r="W1490">
        <v>0.06</v>
      </c>
      <c r="X1490" s="2" t="s">
        <v>6969</v>
      </c>
      <c r="Y1490" s="1" t="s">
        <v>6970</v>
      </c>
      <c r="Z1490" s="3" t="s">
        <v>6971</v>
      </c>
      <c r="AA1490">
        <v>75</v>
      </c>
      <c r="AB1490" s="1" t="s">
        <v>6820</v>
      </c>
      <c r="AC1490" t="s">
        <v>38</v>
      </c>
    </row>
    <row r="1491" spans="1:29" x14ac:dyDescent="0.25">
      <c r="A1491" s="1" t="s">
        <v>6972</v>
      </c>
      <c r="B1491" t="s">
        <v>6973</v>
      </c>
      <c r="C1491" t="s">
        <v>4125</v>
      </c>
      <c r="D1491" t="str">
        <f>HYPERLINK("http://image.bazic.com/S-13.jpg","CLICK HERE")</f>
        <v>CLICK HERE</v>
      </c>
      <c r="E1491" s="6">
        <v>0.99</v>
      </c>
      <c r="F1491" s="7">
        <v>0.45</v>
      </c>
      <c r="G1491" s="4">
        <v>480</v>
      </c>
      <c r="H1491" s="5">
        <v>24</v>
      </c>
      <c r="I1491">
        <v>12.75</v>
      </c>
      <c r="J1491">
        <v>9.75</v>
      </c>
      <c r="K1491">
        <v>8.75</v>
      </c>
      <c r="L1491">
        <v>0.62948000000000004</v>
      </c>
      <c r="M1491">
        <v>29.54</v>
      </c>
      <c r="N1491" s="4">
        <v>12</v>
      </c>
      <c r="O1491">
        <v>9.25</v>
      </c>
      <c r="P1491">
        <v>0.25</v>
      </c>
      <c r="Q1491">
        <v>1.6060000000000001E-2</v>
      </c>
      <c r="R1491" s="5">
        <v>1.42</v>
      </c>
      <c r="S1491">
        <v>12</v>
      </c>
      <c r="T1491">
        <v>6.3E-3</v>
      </c>
      <c r="U1491">
        <v>9</v>
      </c>
      <c r="V1491">
        <v>3.8999999999999999E-4</v>
      </c>
      <c r="W1491">
        <v>0.04</v>
      </c>
      <c r="X1491" s="2" t="s">
        <v>6974</v>
      </c>
      <c r="Y1491" s="1" t="s">
        <v>6975</v>
      </c>
      <c r="Z1491" s="3" t="s">
        <v>6976</v>
      </c>
      <c r="AA1491">
        <v>75</v>
      </c>
      <c r="AB1491" s="1" t="s">
        <v>669</v>
      </c>
      <c r="AC1491" t="s">
        <v>38</v>
      </c>
    </row>
    <row r="1492" spans="1:29" x14ac:dyDescent="0.25">
      <c r="A1492" s="1" t="s">
        <v>6977</v>
      </c>
      <c r="B1492" t="s">
        <v>6978</v>
      </c>
      <c r="C1492" t="s">
        <v>4125</v>
      </c>
      <c r="D1492" t="str">
        <f>HYPERLINK("http://image.bazic.com/S-14.jpg","CLICK HERE")</f>
        <v>CLICK HERE</v>
      </c>
      <c r="E1492" s="6">
        <v>0.99</v>
      </c>
      <c r="F1492" s="7">
        <v>0.45</v>
      </c>
      <c r="G1492" s="4">
        <v>480</v>
      </c>
      <c r="H1492" s="5">
        <v>24</v>
      </c>
      <c r="I1492">
        <v>12.75</v>
      </c>
      <c r="J1492">
        <v>10</v>
      </c>
      <c r="K1492">
        <v>8.75</v>
      </c>
      <c r="L1492">
        <v>0.64561999999999997</v>
      </c>
      <c r="M1492">
        <v>29.94</v>
      </c>
      <c r="N1492" s="4">
        <v>12</v>
      </c>
      <c r="O1492">
        <v>9.25</v>
      </c>
      <c r="P1492">
        <v>0.25</v>
      </c>
      <c r="Q1492">
        <v>1.6060000000000001E-2</v>
      </c>
      <c r="R1492" s="5">
        <v>1.46</v>
      </c>
      <c r="S1492">
        <v>12</v>
      </c>
      <c r="T1492">
        <v>6.3E-3</v>
      </c>
      <c r="U1492">
        <v>9</v>
      </c>
      <c r="V1492">
        <v>3.8999999999999999E-4</v>
      </c>
      <c r="W1492">
        <v>0.04</v>
      </c>
      <c r="X1492" s="2" t="s">
        <v>6979</v>
      </c>
      <c r="Y1492" s="1" t="s">
        <v>6980</v>
      </c>
      <c r="Z1492" s="3" t="s">
        <v>6981</v>
      </c>
      <c r="AA1492">
        <v>75</v>
      </c>
      <c r="AB1492" s="1" t="s">
        <v>1391</v>
      </c>
      <c r="AC1492" t="s">
        <v>38</v>
      </c>
    </row>
    <row r="1493" spans="1:29" x14ac:dyDescent="0.25">
      <c r="A1493" s="1" t="s">
        <v>6982</v>
      </c>
      <c r="B1493" t="s">
        <v>6983</v>
      </c>
      <c r="C1493" t="s">
        <v>4125</v>
      </c>
      <c r="D1493" t="str">
        <f>HYPERLINK("http://image.bazic.com/S-15.jpg","CLICK HERE")</f>
        <v>CLICK HERE</v>
      </c>
      <c r="E1493" s="6">
        <v>0.99</v>
      </c>
      <c r="F1493" s="7">
        <v>0.45</v>
      </c>
      <c r="G1493" s="4">
        <v>480</v>
      </c>
      <c r="H1493" s="5">
        <v>24</v>
      </c>
      <c r="I1493">
        <v>12.75</v>
      </c>
      <c r="J1493">
        <v>9.75</v>
      </c>
      <c r="K1493">
        <v>8.75</v>
      </c>
      <c r="L1493">
        <v>0.62948000000000004</v>
      </c>
      <c r="M1493">
        <v>29.38</v>
      </c>
      <c r="N1493" s="4">
        <v>12</v>
      </c>
      <c r="O1493">
        <v>9.25</v>
      </c>
      <c r="P1493">
        <v>0.25</v>
      </c>
      <c r="Q1493">
        <v>1.6060000000000001E-2</v>
      </c>
      <c r="R1493" s="5">
        <v>1.42</v>
      </c>
      <c r="S1493">
        <v>12</v>
      </c>
      <c r="T1493">
        <v>6.3E-3</v>
      </c>
      <c r="U1493">
        <v>9</v>
      </c>
      <c r="V1493">
        <v>3.8999999999999999E-4</v>
      </c>
      <c r="W1493">
        <v>0.04</v>
      </c>
      <c r="X1493" s="2" t="s">
        <v>6984</v>
      </c>
      <c r="Y1493" s="1" t="s">
        <v>6985</v>
      </c>
      <c r="Z1493" s="3" t="s">
        <v>6986</v>
      </c>
      <c r="AA1493">
        <v>75</v>
      </c>
      <c r="AB1493" s="1" t="s">
        <v>626</v>
      </c>
      <c r="AC1493" t="s">
        <v>38</v>
      </c>
    </row>
    <row r="1494" spans="1:29" x14ac:dyDescent="0.25">
      <c r="A1494" s="1" t="s">
        <v>6987</v>
      </c>
      <c r="B1494" t="s">
        <v>6988</v>
      </c>
      <c r="C1494" t="s">
        <v>4125</v>
      </c>
      <c r="D1494" t="str">
        <f>HYPERLINK("http://image.bazic.com/S-16.jpg","CLICK HERE")</f>
        <v>CLICK HERE</v>
      </c>
      <c r="E1494" s="6">
        <v>0.99</v>
      </c>
      <c r="F1494" s="7">
        <v>0.45</v>
      </c>
      <c r="G1494" s="4">
        <v>480</v>
      </c>
      <c r="H1494" s="5">
        <v>24</v>
      </c>
      <c r="I1494">
        <v>12.5</v>
      </c>
      <c r="J1494">
        <v>10</v>
      </c>
      <c r="K1494">
        <v>8.75</v>
      </c>
      <c r="L1494">
        <v>0.63295999999999997</v>
      </c>
      <c r="M1494">
        <v>27.14</v>
      </c>
      <c r="N1494" s="4">
        <v>12</v>
      </c>
      <c r="O1494">
        <v>9</v>
      </c>
      <c r="P1494">
        <v>0.25</v>
      </c>
      <c r="Q1494">
        <v>1.5630000000000002E-2</v>
      </c>
      <c r="R1494" s="5">
        <v>1.3</v>
      </c>
      <c r="S1494">
        <v>12</v>
      </c>
      <c r="T1494">
        <v>6.3E-3</v>
      </c>
      <c r="U1494">
        <v>9</v>
      </c>
      <c r="V1494">
        <v>3.8999999999999999E-4</v>
      </c>
      <c r="W1494">
        <v>0.06</v>
      </c>
      <c r="X1494" s="2" t="s">
        <v>6989</v>
      </c>
      <c r="Y1494" s="1" t="s">
        <v>6990</v>
      </c>
      <c r="Z1494" s="3" t="s">
        <v>6991</v>
      </c>
      <c r="AA1494">
        <v>75</v>
      </c>
      <c r="AB1494" s="1" t="s">
        <v>6820</v>
      </c>
      <c r="AC1494" t="s">
        <v>38</v>
      </c>
    </row>
    <row r="1495" spans="1:29" x14ac:dyDescent="0.25">
      <c r="A1495" s="1" t="s">
        <v>6992</v>
      </c>
      <c r="B1495" t="s">
        <v>6993</v>
      </c>
      <c r="C1495" t="s">
        <v>4125</v>
      </c>
      <c r="D1495" t="str">
        <f>HYPERLINK("http://image.bazic.com/S-17.jpg","CLICK HERE")</f>
        <v>CLICK HERE</v>
      </c>
      <c r="E1495" s="6">
        <v>0.99</v>
      </c>
      <c r="F1495" s="7">
        <v>0.45</v>
      </c>
      <c r="G1495" s="4">
        <v>480</v>
      </c>
      <c r="H1495" s="5">
        <v>24</v>
      </c>
      <c r="I1495">
        <v>12.5</v>
      </c>
      <c r="J1495">
        <v>9.75</v>
      </c>
      <c r="K1495">
        <v>8.75</v>
      </c>
      <c r="L1495">
        <v>0.61712999999999996</v>
      </c>
      <c r="M1495">
        <v>26.98</v>
      </c>
      <c r="N1495" s="4">
        <v>12</v>
      </c>
      <c r="O1495">
        <v>9</v>
      </c>
      <c r="P1495">
        <v>0.25</v>
      </c>
      <c r="Q1495">
        <v>1.5630000000000002E-2</v>
      </c>
      <c r="R1495" s="5">
        <v>1.32</v>
      </c>
      <c r="S1495">
        <v>12</v>
      </c>
      <c r="T1495">
        <v>6.3E-3</v>
      </c>
      <c r="U1495">
        <v>9</v>
      </c>
      <c r="V1495">
        <v>3.8999999999999999E-4</v>
      </c>
      <c r="W1495">
        <v>0.06</v>
      </c>
      <c r="X1495" s="2" t="s">
        <v>6994</v>
      </c>
      <c r="Y1495" s="1" t="s">
        <v>6995</v>
      </c>
      <c r="Z1495" s="3" t="s">
        <v>6996</v>
      </c>
      <c r="AA1495">
        <v>75</v>
      </c>
      <c r="AB1495" s="1" t="s">
        <v>626</v>
      </c>
      <c r="AC1495" t="s">
        <v>38</v>
      </c>
    </row>
    <row r="1496" spans="1:29" x14ac:dyDescent="0.25">
      <c r="A1496" s="1" t="s">
        <v>6997</v>
      </c>
      <c r="B1496" t="s">
        <v>6998</v>
      </c>
      <c r="C1496" t="s">
        <v>4125</v>
      </c>
      <c r="D1496" t="str">
        <f>HYPERLINK("http://image.bazic.com/S-19.jpg","CLICK HERE")</f>
        <v>CLICK HERE</v>
      </c>
      <c r="E1496" s="6">
        <v>0.99</v>
      </c>
      <c r="F1496" s="7">
        <v>0.45</v>
      </c>
      <c r="G1496" s="4">
        <v>480</v>
      </c>
      <c r="H1496" s="5">
        <v>24</v>
      </c>
      <c r="I1496">
        <v>12.75</v>
      </c>
      <c r="J1496">
        <v>9.75</v>
      </c>
      <c r="K1496">
        <v>8.75</v>
      </c>
      <c r="L1496">
        <v>0.62948000000000004</v>
      </c>
      <c r="M1496">
        <v>29.26</v>
      </c>
      <c r="N1496" s="4">
        <v>12</v>
      </c>
      <c r="O1496">
        <v>9</v>
      </c>
      <c r="P1496">
        <v>0.25</v>
      </c>
      <c r="Q1496">
        <v>1.5630000000000002E-2</v>
      </c>
      <c r="R1496" s="5">
        <v>1.46</v>
      </c>
      <c r="S1496">
        <v>12</v>
      </c>
      <c r="T1496">
        <v>6.3E-3</v>
      </c>
      <c r="U1496">
        <v>9</v>
      </c>
      <c r="V1496">
        <v>3.8999999999999999E-4</v>
      </c>
      <c r="W1496">
        <v>0.04</v>
      </c>
      <c r="X1496" s="2" t="s">
        <v>6999</v>
      </c>
      <c r="Y1496" s="1" t="s">
        <v>7000</v>
      </c>
      <c r="Z1496" s="3" t="s">
        <v>7001</v>
      </c>
      <c r="AA1496">
        <v>75</v>
      </c>
      <c r="AB1496" s="1" t="s">
        <v>669</v>
      </c>
      <c r="AC1496" t="s">
        <v>38</v>
      </c>
    </row>
    <row r="1497" spans="1:29" x14ac:dyDescent="0.25">
      <c r="A1497" s="1" t="s">
        <v>7002</v>
      </c>
      <c r="B1497" t="s">
        <v>7003</v>
      </c>
      <c r="C1497" t="s">
        <v>4125</v>
      </c>
      <c r="D1497" t="str">
        <f>HYPERLINK("http://image.bazic.com/S-2.jpg","CLICK HERE")</f>
        <v>CLICK HERE</v>
      </c>
      <c r="E1497" s="6">
        <v>0.99</v>
      </c>
      <c r="F1497" s="7">
        <v>0.45</v>
      </c>
      <c r="G1497" s="4">
        <v>480</v>
      </c>
      <c r="H1497" s="5">
        <v>24</v>
      </c>
      <c r="I1497">
        <v>12.75</v>
      </c>
      <c r="J1497">
        <v>9.75</v>
      </c>
      <c r="K1497">
        <v>8.75</v>
      </c>
      <c r="L1497">
        <v>0.62948000000000004</v>
      </c>
      <c r="M1497">
        <v>29.14</v>
      </c>
      <c r="N1497" s="4">
        <v>12</v>
      </c>
      <c r="O1497">
        <v>9.25</v>
      </c>
      <c r="P1497">
        <v>0.25</v>
      </c>
      <c r="Q1497">
        <v>1.6060000000000001E-2</v>
      </c>
      <c r="R1497" s="5">
        <v>1.44</v>
      </c>
      <c r="S1497">
        <v>12</v>
      </c>
      <c r="T1497">
        <v>6.3E-3</v>
      </c>
      <c r="U1497">
        <v>9</v>
      </c>
      <c r="V1497">
        <v>3.8999999999999999E-4</v>
      </c>
      <c r="W1497">
        <v>0.04</v>
      </c>
      <c r="X1497" s="2" t="s">
        <v>7004</v>
      </c>
      <c r="Y1497" s="1" t="s">
        <v>7005</v>
      </c>
      <c r="Z1497" s="3" t="s">
        <v>7006</v>
      </c>
      <c r="AA1497">
        <v>75</v>
      </c>
      <c r="AB1497" s="1" t="s">
        <v>669</v>
      </c>
      <c r="AC1497" t="s">
        <v>38</v>
      </c>
    </row>
    <row r="1498" spans="1:29" x14ac:dyDescent="0.25">
      <c r="A1498" s="1" t="s">
        <v>7007</v>
      </c>
      <c r="B1498" t="s">
        <v>7008</v>
      </c>
      <c r="C1498" t="s">
        <v>4125</v>
      </c>
      <c r="D1498" t="str">
        <f>HYPERLINK("http://image.bazic.com/S-20.jpg","CLICK HERE")</f>
        <v>CLICK HERE</v>
      </c>
      <c r="E1498" s="6">
        <v>0.99</v>
      </c>
      <c r="F1498" s="7">
        <v>0.45</v>
      </c>
      <c r="G1498" s="4">
        <v>480</v>
      </c>
      <c r="H1498" s="5">
        <v>24</v>
      </c>
      <c r="I1498">
        <v>12.75</v>
      </c>
      <c r="J1498">
        <v>10</v>
      </c>
      <c r="K1498">
        <v>9</v>
      </c>
      <c r="L1498">
        <v>0.66405999999999998</v>
      </c>
      <c r="M1498">
        <v>28.7</v>
      </c>
      <c r="N1498" s="4">
        <v>12.25</v>
      </c>
      <c r="O1498">
        <v>9.25</v>
      </c>
      <c r="P1498">
        <v>0.25</v>
      </c>
      <c r="Q1498">
        <v>1.6389999999999998E-2</v>
      </c>
      <c r="R1498" s="5">
        <v>1.34</v>
      </c>
      <c r="S1498">
        <v>12</v>
      </c>
      <c r="T1498">
        <v>6.3E-3</v>
      </c>
      <c r="U1498">
        <v>9</v>
      </c>
      <c r="V1498">
        <v>3.8999999999999999E-4</v>
      </c>
      <c r="W1498">
        <v>6.25E-2</v>
      </c>
      <c r="X1498" s="2" t="s">
        <v>7009</v>
      </c>
      <c r="Y1498" s="1" t="s">
        <v>7010</v>
      </c>
      <c r="Z1498" s="3" t="s">
        <v>7011</v>
      </c>
      <c r="AA1498">
        <v>75</v>
      </c>
      <c r="AB1498" s="1" t="s">
        <v>626</v>
      </c>
      <c r="AC1498" t="s">
        <v>38</v>
      </c>
    </row>
    <row r="1499" spans="1:29" x14ac:dyDescent="0.25">
      <c r="A1499" s="1" t="s">
        <v>7012</v>
      </c>
      <c r="B1499" t="s">
        <v>7013</v>
      </c>
      <c r="C1499" t="s">
        <v>4125</v>
      </c>
      <c r="D1499" t="str">
        <f>HYPERLINK("http://image.bazic.com/S-23.jpg","CLICK HERE")</f>
        <v>CLICK HERE</v>
      </c>
      <c r="E1499" s="6">
        <v>0.99</v>
      </c>
      <c r="F1499" s="7">
        <v>0.45</v>
      </c>
      <c r="G1499" s="4">
        <v>480</v>
      </c>
      <c r="H1499" s="5">
        <v>24</v>
      </c>
      <c r="I1499">
        <v>12.75</v>
      </c>
      <c r="J1499">
        <v>10</v>
      </c>
      <c r="K1499">
        <v>8.75</v>
      </c>
      <c r="L1499">
        <v>0.64561999999999997</v>
      </c>
      <c r="M1499">
        <v>27.36</v>
      </c>
      <c r="N1499" s="4">
        <v>12</v>
      </c>
      <c r="O1499">
        <v>9.25</v>
      </c>
      <c r="P1499">
        <v>0.25</v>
      </c>
      <c r="Q1499">
        <v>1.6060000000000001E-2</v>
      </c>
      <c r="R1499" s="5">
        <v>1.34</v>
      </c>
      <c r="S1499">
        <v>12</v>
      </c>
      <c r="T1499">
        <v>6.3E-3</v>
      </c>
      <c r="U1499">
        <v>9</v>
      </c>
      <c r="V1499">
        <v>3.8999999999999999E-4</v>
      </c>
      <c r="W1499">
        <v>0.04</v>
      </c>
      <c r="X1499" s="2" t="s">
        <v>7014</v>
      </c>
      <c r="Y1499" s="1" t="s">
        <v>7015</v>
      </c>
      <c r="Z1499" s="3" t="s">
        <v>7016</v>
      </c>
      <c r="AA1499">
        <v>75</v>
      </c>
      <c r="AB1499" s="1" t="s">
        <v>626</v>
      </c>
      <c r="AC1499" t="s">
        <v>38</v>
      </c>
    </row>
    <row r="1500" spans="1:29" x14ac:dyDescent="0.25">
      <c r="A1500" s="1" t="s">
        <v>7017</v>
      </c>
      <c r="B1500" t="s">
        <v>7018</v>
      </c>
      <c r="C1500" t="s">
        <v>4125</v>
      </c>
      <c r="D1500" t="str">
        <f>HYPERLINK("http://image.bazic.com/S-24.jpg","CLICK HERE")</f>
        <v>CLICK HERE</v>
      </c>
      <c r="E1500" s="6">
        <v>1.99</v>
      </c>
      <c r="F1500" s="7">
        <v>0.55000000000000004</v>
      </c>
      <c r="G1500" s="4">
        <v>480</v>
      </c>
      <c r="H1500" s="5">
        <v>24</v>
      </c>
      <c r="I1500">
        <v>12.75</v>
      </c>
      <c r="J1500">
        <v>10.25</v>
      </c>
      <c r="K1500">
        <v>10.5</v>
      </c>
      <c r="L1500">
        <v>0.79410999999999998</v>
      </c>
      <c r="M1500">
        <v>36.64</v>
      </c>
      <c r="N1500" s="4">
        <v>12</v>
      </c>
      <c r="O1500">
        <v>9</v>
      </c>
      <c r="P1500">
        <v>0.25</v>
      </c>
      <c r="Q1500">
        <v>1.5630000000000002E-2</v>
      </c>
      <c r="R1500" s="5">
        <v>1.78</v>
      </c>
      <c r="S1500">
        <v>12</v>
      </c>
      <c r="T1500">
        <v>6.3E-3</v>
      </c>
      <c r="U1500">
        <v>9</v>
      </c>
      <c r="V1500">
        <v>3.8999999999999999E-4</v>
      </c>
      <c r="W1500">
        <v>0.04</v>
      </c>
      <c r="X1500" s="2" t="s">
        <v>7019</v>
      </c>
      <c r="Y1500" s="1" t="s">
        <v>7020</v>
      </c>
      <c r="Z1500" s="3" t="s">
        <v>7021</v>
      </c>
      <c r="AA1500">
        <v>75</v>
      </c>
      <c r="AB1500" s="1" t="s">
        <v>626</v>
      </c>
      <c r="AC1500" t="s">
        <v>38</v>
      </c>
    </row>
    <row r="1501" spans="1:29" x14ac:dyDescent="0.25">
      <c r="A1501" s="1" t="s">
        <v>7022</v>
      </c>
      <c r="B1501" t="s">
        <v>7023</v>
      </c>
      <c r="C1501" t="s">
        <v>4125</v>
      </c>
      <c r="D1501" t="str">
        <f>HYPERLINK("http://image.bazic.com/S-28.jpg","CLICK HERE")</f>
        <v>CLICK HERE</v>
      </c>
      <c r="E1501" s="6">
        <v>0.99</v>
      </c>
      <c r="F1501" s="7">
        <v>0.45</v>
      </c>
      <c r="G1501" s="4">
        <v>480</v>
      </c>
      <c r="H1501" s="5">
        <v>24</v>
      </c>
      <c r="I1501">
        <v>12.75</v>
      </c>
      <c r="J1501">
        <v>10</v>
      </c>
      <c r="K1501">
        <v>8.75</v>
      </c>
      <c r="L1501">
        <v>0.64561999999999997</v>
      </c>
      <c r="M1501">
        <v>30.32</v>
      </c>
      <c r="N1501" s="4">
        <v>12</v>
      </c>
      <c r="O1501">
        <v>9</v>
      </c>
      <c r="P1501">
        <v>0.5</v>
      </c>
      <c r="Q1501">
        <v>3.125E-2</v>
      </c>
      <c r="R1501" s="5">
        <v>1.42</v>
      </c>
      <c r="S1501">
        <v>12</v>
      </c>
      <c r="T1501">
        <v>6.3E-3</v>
      </c>
      <c r="U1501">
        <v>9</v>
      </c>
      <c r="V1501">
        <v>3.8999999999999999E-4</v>
      </c>
      <c r="W1501">
        <v>6.25E-2</v>
      </c>
      <c r="X1501" s="2" t="s">
        <v>7024</v>
      </c>
      <c r="Y1501" s="1" t="s">
        <v>7025</v>
      </c>
      <c r="Z1501" s="3" t="s">
        <v>7026</v>
      </c>
      <c r="AA1501">
        <v>75</v>
      </c>
      <c r="AB1501" s="1" t="s">
        <v>6820</v>
      </c>
      <c r="AC1501" t="s">
        <v>38</v>
      </c>
    </row>
    <row r="1502" spans="1:29" x14ac:dyDescent="0.25">
      <c r="A1502" s="1" t="s">
        <v>7027</v>
      </c>
      <c r="B1502" t="s">
        <v>7028</v>
      </c>
      <c r="C1502" t="s">
        <v>4125</v>
      </c>
      <c r="D1502" t="str">
        <f>HYPERLINK("http://image.bazic.com/S-29.jpg","CLICK HERE")</f>
        <v>CLICK HERE</v>
      </c>
      <c r="E1502" s="6">
        <v>0.99</v>
      </c>
      <c r="F1502" s="7">
        <v>0.45</v>
      </c>
      <c r="G1502" s="4">
        <v>480</v>
      </c>
      <c r="H1502" s="5">
        <v>24</v>
      </c>
      <c r="I1502">
        <v>12.75</v>
      </c>
      <c r="J1502">
        <v>10</v>
      </c>
      <c r="K1502">
        <v>8.75</v>
      </c>
      <c r="L1502">
        <v>0.64561999999999997</v>
      </c>
      <c r="M1502">
        <v>28.5</v>
      </c>
      <c r="N1502" s="4">
        <v>12</v>
      </c>
      <c r="O1502">
        <v>9</v>
      </c>
      <c r="P1502">
        <v>0.5</v>
      </c>
      <c r="Q1502">
        <v>3.125E-2</v>
      </c>
      <c r="R1502" s="5">
        <v>1.36</v>
      </c>
      <c r="S1502">
        <v>12</v>
      </c>
      <c r="T1502">
        <v>6.3E-3</v>
      </c>
      <c r="U1502">
        <v>9</v>
      </c>
      <c r="V1502">
        <v>3.8999999999999999E-4</v>
      </c>
      <c r="W1502">
        <v>6.25E-2</v>
      </c>
      <c r="X1502" s="2" t="s">
        <v>7029</v>
      </c>
      <c r="Y1502" s="1" t="s">
        <v>7030</v>
      </c>
      <c r="Z1502" s="3" t="s">
        <v>7031</v>
      </c>
      <c r="AA1502">
        <v>75</v>
      </c>
      <c r="AB1502" s="1" t="s">
        <v>6820</v>
      </c>
      <c r="AC1502" t="s">
        <v>38</v>
      </c>
    </row>
    <row r="1503" spans="1:29" x14ac:dyDescent="0.25">
      <c r="A1503" s="1" t="s">
        <v>7032</v>
      </c>
      <c r="B1503" t="s">
        <v>7033</v>
      </c>
      <c r="C1503" t="s">
        <v>4125</v>
      </c>
      <c r="D1503" t="str">
        <f>HYPERLINK("http://image.bazic.com/S-3.jpg","CLICK HERE")</f>
        <v>CLICK HERE</v>
      </c>
      <c r="E1503" s="6">
        <v>0.99</v>
      </c>
      <c r="F1503" s="7">
        <v>0.45</v>
      </c>
      <c r="G1503" s="4">
        <v>480</v>
      </c>
      <c r="H1503" s="5">
        <v>24</v>
      </c>
      <c r="I1503">
        <v>12.75</v>
      </c>
      <c r="J1503">
        <v>9.75</v>
      </c>
      <c r="K1503">
        <v>8.75</v>
      </c>
      <c r="L1503">
        <v>0.62948000000000004</v>
      </c>
      <c r="M1503">
        <v>29.2</v>
      </c>
      <c r="N1503" s="4">
        <v>12</v>
      </c>
      <c r="O1503">
        <v>9.25</v>
      </c>
      <c r="P1503">
        <v>0.25</v>
      </c>
      <c r="Q1503">
        <v>1.6060000000000001E-2</v>
      </c>
      <c r="R1503" s="5">
        <v>1.4</v>
      </c>
      <c r="S1503">
        <v>12</v>
      </c>
      <c r="T1503">
        <v>6.3E-3</v>
      </c>
      <c r="U1503">
        <v>9</v>
      </c>
      <c r="V1503">
        <v>3.8999999999999999E-4</v>
      </c>
      <c r="W1503">
        <v>0.04</v>
      </c>
      <c r="X1503" s="2" t="s">
        <v>7034</v>
      </c>
      <c r="Y1503" s="1" t="s">
        <v>7035</v>
      </c>
      <c r="Z1503" s="3" t="s">
        <v>7036</v>
      </c>
      <c r="AA1503">
        <v>75</v>
      </c>
      <c r="AB1503" s="1" t="s">
        <v>626</v>
      </c>
      <c r="AC1503" t="s">
        <v>38</v>
      </c>
    </row>
    <row r="1504" spans="1:29" x14ac:dyDescent="0.25">
      <c r="A1504" s="1" t="s">
        <v>7037</v>
      </c>
      <c r="B1504" t="s">
        <v>7038</v>
      </c>
      <c r="C1504" t="s">
        <v>4125</v>
      </c>
      <c r="D1504" t="str">
        <f>HYPERLINK("http://image.bazic.com/S-30.jpg","CLICK HERE")</f>
        <v>CLICK HERE</v>
      </c>
      <c r="E1504" s="6">
        <v>0.99</v>
      </c>
      <c r="F1504" s="7">
        <v>0.45</v>
      </c>
      <c r="G1504" s="4">
        <v>480</v>
      </c>
      <c r="H1504" s="5">
        <v>24</v>
      </c>
      <c r="I1504">
        <v>12.75</v>
      </c>
      <c r="J1504">
        <v>9.75</v>
      </c>
      <c r="K1504">
        <v>8.75</v>
      </c>
      <c r="L1504">
        <v>0.62948000000000004</v>
      </c>
      <c r="M1504">
        <v>27.32</v>
      </c>
      <c r="N1504" s="4">
        <v>12</v>
      </c>
      <c r="O1504">
        <v>9</v>
      </c>
      <c r="P1504">
        <v>0.25</v>
      </c>
      <c r="Q1504">
        <v>1.5630000000000002E-2</v>
      </c>
      <c r="R1504" s="5">
        <v>1.32</v>
      </c>
      <c r="S1504">
        <v>12</v>
      </c>
      <c r="T1504">
        <v>6.3E-3</v>
      </c>
      <c r="U1504">
        <v>9</v>
      </c>
      <c r="V1504">
        <v>3.8999999999999999E-4</v>
      </c>
      <c r="W1504">
        <v>0.04</v>
      </c>
      <c r="X1504" s="2" t="s">
        <v>7039</v>
      </c>
      <c r="Y1504" s="1" t="s">
        <v>7040</v>
      </c>
      <c r="Z1504" s="3" t="s">
        <v>7041</v>
      </c>
      <c r="AA1504">
        <v>75</v>
      </c>
      <c r="AB1504" s="1" t="s">
        <v>6820</v>
      </c>
      <c r="AC1504" t="s">
        <v>38</v>
      </c>
    </row>
    <row r="1505" spans="1:29" x14ac:dyDescent="0.25">
      <c r="A1505" s="1" t="s">
        <v>7042</v>
      </c>
      <c r="B1505" t="s">
        <v>7043</v>
      </c>
      <c r="C1505" t="s">
        <v>4125</v>
      </c>
      <c r="D1505" t="str">
        <f>HYPERLINK("http://image.bazic.com/S-31.jpg","CLICK HERE")</f>
        <v>CLICK HERE</v>
      </c>
      <c r="E1505" s="6">
        <v>0.99</v>
      </c>
      <c r="F1505" s="7">
        <v>0.45</v>
      </c>
      <c r="G1505" s="4">
        <v>480</v>
      </c>
      <c r="H1505" s="5">
        <v>24</v>
      </c>
      <c r="I1505">
        <v>12.75</v>
      </c>
      <c r="J1505">
        <v>9.75</v>
      </c>
      <c r="K1505">
        <v>8.75</v>
      </c>
      <c r="L1505">
        <v>0.62948000000000004</v>
      </c>
      <c r="M1505">
        <v>29.68</v>
      </c>
      <c r="N1505" s="4">
        <v>12</v>
      </c>
      <c r="O1505">
        <v>9</v>
      </c>
      <c r="P1505">
        <v>0.25</v>
      </c>
      <c r="Q1505">
        <v>1.5630000000000002E-2</v>
      </c>
      <c r="R1505" s="5">
        <v>1.48</v>
      </c>
      <c r="S1505">
        <v>12</v>
      </c>
      <c r="T1505">
        <v>6.3E-3</v>
      </c>
      <c r="U1505">
        <v>9</v>
      </c>
      <c r="V1505">
        <v>3.8999999999999999E-4</v>
      </c>
      <c r="W1505">
        <v>0.04</v>
      </c>
      <c r="X1505" s="2" t="s">
        <v>7044</v>
      </c>
      <c r="Y1505" s="1" t="s">
        <v>7045</v>
      </c>
      <c r="Z1505" s="3" t="s">
        <v>7046</v>
      </c>
      <c r="AA1505">
        <v>75</v>
      </c>
      <c r="AB1505" s="1" t="s">
        <v>626</v>
      </c>
      <c r="AC1505" t="s">
        <v>38</v>
      </c>
    </row>
    <row r="1506" spans="1:29" x14ac:dyDescent="0.25">
      <c r="A1506" s="1" t="s">
        <v>7047</v>
      </c>
      <c r="B1506" t="s">
        <v>7048</v>
      </c>
      <c r="C1506" t="s">
        <v>4125</v>
      </c>
      <c r="D1506" t="str">
        <f>HYPERLINK("http://image.bazic.com/S-32.jpg","CLICK HERE")</f>
        <v>CLICK HERE</v>
      </c>
      <c r="E1506" s="6">
        <v>0.99</v>
      </c>
      <c r="F1506" s="7">
        <v>0.45</v>
      </c>
      <c r="G1506" s="4">
        <v>480</v>
      </c>
      <c r="H1506" s="5">
        <v>24</v>
      </c>
      <c r="I1506">
        <v>12.75</v>
      </c>
      <c r="J1506">
        <v>10</v>
      </c>
      <c r="K1506">
        <v>8.75</v>
      </c>
      <c r="L1506">
        <v>0.64561999999999997</v>
      </c>
      <c r="M1506">
        <v>27.32</v>
      </c>
      <c r="N1506" s="4">
        <v>12</v>
      </c>
      <c r="O1506">
        <v>9.25</v>
      </c>
      <c r="P1506">
        <v>0.25</v>
      </c>
      <c r="Q1506">
        <v>1.6060000000000001E-2</v>
      </c>
      <c r="R1506" s="5">
        <v>1.34</v>
      </c>
      <c r="S1506">
        <v>12</v>
      </c>
      <c r="T1506">
        <v>6.3E-3</v>
      </c>
      <c r="U1506">
        <v>9</v>
      </c>
      <c r="V1506">
        <v>3.8999999999999999E-4</v>
      </c>
      <c r="W1506">
        <v>0.06</v>
      </c>
      <c r="X1506" s="2" t="s">
        <v>7049</v>
      </c>
      <c r="Y1506" s="1" t="s">
        <v>7050</v>
      </c>
      <c r="Z1506" s="3" t="s">
        <v>7051</v>
      </c>
      <c r="AA1506">
        <v>75</v>
      </c>
      <c r="AB1506" s="1" t="s">
        <v>626</v>
      </c>
      <c r="AC1506" t="s">
        <v>38</v>
      </c>
    </row>
    <row r="1507" spans="1:29" x14ac:dyDescent="0.25">
      <c r="A1507" s="1" t="s">
        <v>7052</v>
      </c>
      <c r="B1507" t="s">
        <v>7053</v>
      </c>
      <c r="C1507" t="s">
        <v>4125</v>
      </c>
      <c r="D1507" t="str">
        <f>HYPERLINK("http://image.bazic.com/S-4.jpg","CLICK HERE")</f>
        <v>CLICK HERE</v>
      </c>
      <c r="E1507" s="6">
        <v>0.99</v>
      </c>
      <c r="F1507" s="7">
        <v>0.45</v>
      </c>
      <c r="G1507" s="4">
        <v>480</v>
      </c>
      <c r="H1507" s="5">
        <v>24</v>
      </c>
      <c r="I1507">
        <v>12.75</v>
      </c>
      <c r="J1507">
        <v>9.75</v>
      </c>
      <c r="K1507">
        <v>8.75</v>
      </c>
      <c r="L1507">
        <v>0.62948000000000004</v>
      </c>
      <c r="M1507">
        <v>29.2</v>
      </c>
      <c r="N1507" s="4">
        <v>12</v>
      </c>
      <c r="O1507">
        <v>9.25</v>
      </c>
      <c r="P1507">
        <v>0.25</v>
      </c>
      <c r="Q1507">
        <v>1.6060000000000001E-2</v>
      </c>
      <c r="R1507" s="5">
        <v>1.42</v>
      </c>
      <c r="S1507">
        <v>12</v>
      </c>
      <c r="T1507">
        <v>6.3E-3</v>
      </c>
      <c r="U1507">
        <v>9</v>
      </c>
      <c r="V1507">
        <v>3.8999999999999999E-4</v>
      </c>
      <c r="W1507">
        <v>0.04</v>
      </c>
      <c r="X1507" s="2" t="s">
        <v>7054</v>
      </c>
      <c r="Y1507" s="1" t="s">
        <v>7055</v>
      </c>
      <c r="Z1507" s="3" t="s">
        <v>7056</v>
      </c>
      <c r="AA1507">
        <v>75</v>
      </c>
      <c r="AB1507" s="1" t="s">
        <v>626</v>
      </c>
      <c r="AC1507" t="s">
        <v>38</v>
      </c>
    </row>
    <row r="1508" spans="1:29" x14ac:dyDescent="0.25">
      <c r="A1508" s="1" t="s">
        <v>7057</v>
      </c>
      <c r="B1508" t="s">
        <v>7058</v>
      </c>
      <c r="C1508" t="s">
        <v>4125</v>
      </c>
      <c r="D1508" t="str">
        <f>HYPERLINK("http://image.bazic.com/S-42.jpg","CLICK HERE")</f>
        <v>CLICK HERE</v>
      </c>
      <c r="E1508" s="6">
        <v>0.99</v>
      </c>
      <c r="F1508" s="7">
        <v>0.45</v>
      </c>
      <c r="G1508" s="4">
        <v>480</v>
      </c>
      <c r="H1508" s="5">
        <v>24</v>
      </c>
      <c r="I1508">
        <v>12.75</v>
      </c>
      <c r="J1508">
        <v>10</v>
      </c>
      <c r="K1508">
        <v>8.75</v>
      </c>
      <c r="L1508">
        <v>0.64561999999999997</v>
      </c>
      <c r="M1508">
        <v>30.02</v>
      </c>
      <c r="N1508" s="4">
        <v>12</v>
      </c>
      <c r="O1508">
        <v>9</v>
      </c>
      <c r="P1508">
        <v>0.5</v>
      </c>
      <c r="Q1508">
        <v>3.125E-2</v>
      </c>
      <c r="R1508" s="5">
        <v>1.48</v>
      </c>
      <c r="S1508">
        <v>12</v>
      </c>
      <c r="T1508">
        <v>6.3E-3</v>
      </c>
      <c r="U1508">
        <v>9</v>
      </c>
      <c r="V1508">
        <v>3.8999999999999999E-4</v>
      </c>
      <c r="W1508">
        <v>6.25E-2</v>
      </c>
      <c r="X1508" s="2" t="s">
        <v>7059</v>
      </c>
      <c r="Y1508" s="1" t="s">
        <v>7060</v>
      </c>
      <c r="Z1508" s="3" t="s">
        <v>7061</v>
      </c>
      <c r="AA1508">
        <v>75</v>
      </c>
      <c r="AB1508" s="1" t="s">
        <v>6820</v>
      </c>
      <c r="AC1508" t="s">
        <v>38</v>
      </c>
    </row>
    <row r="1509" spans="1:29" x14ac:dyDescent="0.25">
      <c r="A1509" s="1" t="s">
        <v>7062</v>
      </c>
      <c r="B1509" t="s">
        <v>7063</v>
      </c>
      <c r="C1509" t="s">
        <v>4125</v>
      </c>
      <c r="D1509" t="str">
        <f>HYPERLINK("http://image.bazic.com/S-45.jpg","CLICK HERE")</f>
        <v>CLICK HERE</v>
      </c>
      <c r="E1509" s="6">
        <v>0.99</v>
      </c>
      <c r="F1509" s="7">
        <v>0.45</v>
      </c>
      <c r="G1509" s="4">
        <v>480</v>
      </c>
      <c r="H1509" s="5">
        <v>24</v>
      </c>
      <c r="I1509">
        <v>12.75</v>
      </c>
      <c r="J1509">
        <v>10</v>
      </c>
      <c r="K1509">
        <v>8.75</v>
      </c>
      <c r="L1509">
        <v>0.64561999999999997</v>
      </c>
      <c r="M1509">
        <v>27.28</v>
      </c>
      <c r="N1509" s="4">
        <v>12</v>
      </c>
      <c r="O1509">
        <v>9.25</v>
      </c>
      <c r="P1509">
        <v>0.25</v>
      </c>
      <c r="Q1509">
        <v>1.6060000000000001E-2</v>
      </c>
      <c r="R1509" s="5">
        <v>1.34</v>
      </c>
      <c r="S1509">
        <v>12</v>
      </c>
      <c r="T1509">
        <v>6.3E-3</v>
      </c>
      <c r="U1509">
        <v>9</v>
      </c>
      <c r="V1509">
        <v>3.8999999999999999E-4</v>
      </c>
      <c r="W1509">
        <v>0.06</v>
      </c>
      <c r="X1509" s="2" t="s">
        <v>7064</v>
      </c>
      <c r="Y1509" s="1" t="s">
        <v>7065</v>
      </c>
      <c r="Z1509" s="3" t="s">
        <v>7066</v>
      </c>
      <c r="AA1509">
        <v>75</v>
      </c>
      <c r="AB1509" s="1" t="s">
        <v>6820</v>
      </c>
      <c r="AC1509" t="s">
        <v>38</v>
      </c>
    </row>
    <row r="1510" spans="1:29" x14ac:dyDescent="0.25">
      <c r="A1510" s="1" t="s">
        <v>7067</v>
      </c>
      <c r="B1510" t="s">
        <v>7068</v>
      </c>
      <c r="C1510" t="s">
        <v>4125</v>
      </c>
      <c r="D1510" t="str">
        <f>HYPERLINK("http://image.bazic.com/S-46.jpg","CLICK HERE")</f>
        <v>CLICK HERE</v>
      </c>
      <c r="E1510" s="6">
        <v>0.99</v>
      </c>
      <c r="F1510" s="7">
        <v>0.45</v>
      </c>
      <c r="G1510" s="4">
        <v>480</v>
      </c>
      <c r="H1510" s="5">
        <v>24</v>
      </c>
      <c r="I1510">
        <v>12.75</v>
      </c>
      <c r="J1510">
        <v>10</v>
      </c>
      <c r="K1510">
        <v>9</v>
      </c>
      <c r="L1510">
        <v>0.66405999999999998</v>
      </c>
      <c r="M1510">
        <v>27.74</v>
      </c>
      <c r="N1510" s="4">
        <v>12</v>
      </c>
      <c r="O1510">
        <v>9.5</v>
      </c>
      <c r="P1510">
        <v>0.25</v>
      </c>
      <c r="Q1510">
        <v>1.6490000000000001E-2</v>
      </c>
      <c r="R1510" s="5">
        <v>1.32</v>
      </c>
      <c r="S1510">
        <v>12</v>
      </c>
      <c r="T1510">
        <v>6.3E-3</v>
      </c>
      <c r="U1510">
        <v>9</v>
      </c>
      <c r="V1510">
        <v>3.8999999999999999E-4</v>
      </c>
      <c r="W1510">
        <v>6.25E-2</v>
      </c>
      <c r="X1510" s="2" t="s">
        <v>7069</v>
      </c>
      <c r="Y1510" s="1" t="s">
        <v>7070</v>
      </c>
      <c r="Z1510" s="3" t="s">
        <v>7071</v>
      </c>
      <c r="AA1510">
        <v>75</v>
      </c>
      <c r="AB1510" s="1" t="s">
        <v>6820</v>
      </c>
      <c r="AC1510" t="s">
        <v>38</v>
      </c>
    </row>
    <row r="1511" spans="1:29" x14ac:dyDescent="0.25">
      <c r="A1511" s="1" t="s">
        <v>7072</v>
      </c>
      <c r="B1511" t="s">
        <v>7073</v>
      </c>
      <c r="C1511" t="s">
        <v>4125</v>
      </c>
      <c r="D1511" t="str">
        <f>HYPERLINK("http://image.bazic.com/S-50.jpg","CLICK HERE")</f>
        <v>CLICK HERE</v>
      </c>
      <c r="E1511" s="6">
        <v>1.99</v>
      </c>
      <c r="F1511" s="7">
        <v>0.55000000000000004</v>
      </c>
      <c r="G1511" s="4">
        <v>480</v>
      </c>
      <c r="H1511" s="5">
        <v>24</v>
      </c>
      <c r="I1511">
        <v>12.75</v>
      </c>
      <c r="J1511">
        <v>10</v>
      </c>
      <c r="K1511">
        <v>10.5</v>
      </c>
      <c r="L1511">
        <v>0.77473999999999998</v>
      </c>
      <c r="M1511">
        <v>36.68</v>
      </c>
      <c r="N1511" s="4">
        <v>12</v>
      </c>
      <c r="O1511">
        <v>9</v>
      </c>
      <c r="P1511">
        <v>0.5</v>
      </c>
      <c r="Q1511">
        <v>3.125E-2</v>
      </c>
      <c r="R1511" s="5">
        <v>1.78</v>
      </c>
      <c r="S1511">
        <v>12</v>
      </c>
      <c r="T1511">
        <v>6.3E-3</v>
      </c>
      <c r="U1511">
        <v>9</v>
      </c>
      <c r="V1511">
        <v>3.8999999999999999E-4</v>
      </c>
      <c r="W1511">
        <v>6.25E-2</v>
      </c>
      <c r="X1511" s="2" t="s">
        <v>7074</v>
      </c>
      <c r="Y1511" s="1" t="s">
        <v>7075</v>
      </c>
      <c r="Z1511" s="3" t="s">
        <v>7076</v>
      </c>
      <c r="AA1511">
        <v>75</v>
      </c>
      <c r="AB1511" s="1" t="s">
        <v>6820</v>
      </c>
      <c r="AC1511" t="s">
        <v>38</v>
      </c>
    </row>
    <row r="1512" spans="1:29" x14ac:dyDescent="0.25">
      <c r="A1512" s="1" t="s">
        <v>7077</v>
      </c>
      <c r="B1512" t="s">
        <v>7078</v>
      </c>
      <c r="C1512" t="s">
        <v>4125</v>
      </c>
      <c r="D1512" t="str">
        <f>HYPERLINK("http://image.bazic.com/S-52.jpg","CLICK HERE")</f>
        <v>CLICK HERE</v>
      </c>
      <c r="E1512" s="6">
        <v>0.99</v>
      </c>
      <c r="F1512" s="7">
        <v>0.45</v>
      </c>
      <c r="G1512" s="4">
        <v>480</v>
      </c>
      <c r="H1512" s="5">
        <v>24</v>
      </c>
      <c r="I1512">
        <v>12.75</v>
      </c>
      <c r="J1512">
        <v>9.75</v>
      </c>
      <c r="K1512">
        <v>8.75</v>
      </c>
      <c r="L1512">
        <v>0.62948000000000004</v>
      </c>
      <c r="M1512">
        <v>29.56</v>
      </c>
      <c r="N1512" s="4">
        <v>12</v>
      </c>
      <c r="O1512">
        <v>9</v>
      </c>
      <c r="P1512">
        <v>0.25</v>
      </c>
      <c r="Q1512">
        <v>1.5630000000000002E-2</v>
      </c>
      <c r="R1512" s="5">
        <v>1.42</v>
      </c>
      <c r="S1512">
        <v>12</v>
      </c>
      <c r="T1512">
        <v>6.3E-3</v>
      </c>
      <c r="U1512">
        <v>9</v>
      </c>
      <c r="V1512">
        <v>3.8999999999999999E-4</v>
      </c>
      <c r="W1512">
        <v>0.04</v>
      </c>
      <c r="X1512" s="2" t="s">
        <v>7079</v>
      </c>
      <c r="Y1512" s="1" t="s">
        <v>7080</v>
      </c>
      <c r="Z1512" s="3" t="s">
        <v>7081</v>
      </c>
      <c r="AA1512">
        <v>75</v>
      </c>
      <c r="AB1512" s="1" t="s">
        <v>6820</v>
      </c>
      <c r="AC1512" t="s">
        <v>38</v>
      </c>
    </row>
    <row r="1513" spans="1:29" x14ac:dyDescent="0.25">
      <c r="A1513" s="1" t="s">
        <v>7082</v>
      </c>
      <c r="B1513" t="s">
        <v>7083</v>
      </c>
      <c r="C1513" t="s">
        <v>4125</v>
      </c>
      <c r="D1513" t="str">
        <f>HYPERLINK("http://image.bazic.com/S-53.jpg","CLICK HERE")</f>
        <v>CLICK HERE</v>
      </c>
      <c r="E1513" s="6">
        <v>0.99</v>
      </c>
      <c r="F1513" s="7">
        <v>0.45</v>
      </c>
      <c r="G1513" s="4">
        <v>480</v>
      </c>
      <c r="H1513" s="5">
        <v>24</v>
      </c>
      <c r="I1513">
        <v>12.75</v>
      </c>
      <c r="J1513">
        <v>10</v>
      </c>
      <c r="K1513">
        <v>8.75</v>
      </c>
      <c r="L1513">
        <v>0.64561999999999997</v>
      </c>
      <c r="M1513">
        <v>29.72</v>
      </c>
      <c r="N1513" s="4">
        <v>16</v>
      </c>
      <c r="O1513">
        <v>12</v>
      </c>
      <c r="P1513">
        <v>0.25</v>
      </c>
      <c r="Q1513">
        <v>2.7779999999999999E-2</v>
      </c>
      <c r="R1513" s="5">
        <v>1.46</v>
      </c>
      <c r="S1513">
        <v>12</v>
      </c>
      <c r="T1513">
        <v>6.3E-3</v>
      </c>
      <c r="U1513">
        <v>9</v>
      </c>
      <c r="V1513">
        <v>3.8999999999999999E-4</v>
      </c>
      <c r="W1513">
        <v>0.04</v>
      </c>
      <c r="X1513" s="2" t="s">
        <v>7084</v>
      </c>
      <c r="Y1513" s="1" t="s">
        <v>7085</v>
      </c>
      <c r="Z1513" s="3" t="s">
        <v>7086</v>
      </c>
      <c r="AA1513">
        <v>75</v>
      </c>
      <c r="AB1513" s="1" t="s">
        <v>6820</v>
      </c>
      <c r="AC1513" t="s">
        <v>38</v>
      </c>
    </row>
    <row r="1514" spans="1:29" x14ac:dyDescent="0.25">
      <c r="A1514" s="1" t="s">
        <v>7087</v>
      </c>
      <c r="B1514" t="s">
        <v>7088</v>
      </c>
      <c r="C1514" t="s">
        <v>4125</v>
      </c>
      <c r="D1514" t="str">
        <f>HYPERLINK("http://image.bazic.com/S-55.jpg","CLICK HERE")</f>
        <v>CLICK HERE</v>
      </c>
      <c r="E1514" s="6">
        <v>0.99</v>
      </c>
      <c r="F1514" s="7">
        <v>0.45</v>
      </c>
      <c r="G1514" s="4">
        <v>480</v>
      </c>
      <c r="H1514" s="5">
        <v>24</v>
      </c>
      <c r="I1514">
        <v>12.75</v>
      </c>
      <c r="J1514">
        <v>10</v>
      </c>
      <c r="K1514">
        <v>9</v>
      </c>
      <c r="L1514">
        <v>0.66405999999999998</v>
      </c>
      <c r="M1514">
        <v>29.94</v>
      </c>
      <c r="N1514" s="4">
        <v>16</v>
      </c>
      <c r="O1514">
        <v>12</v>
      </c>
      <c r="P1514">
        <v>0.25</v>
      </c>
      <c r="Q1514">
        <v>2.7779999999999999E-2</v>
      </c>
      <c r="R1514" s="5">
        <v>1.4</v>
      </c>
      <c r="S1514">
        <v>12</v>
      </c>
      <c r="T1514">
        <v>6.3E-3</v>
      </c>
      <c r="U1514">
        <v>9</v>
      </c>
      <c r="V1514">
        <v>3.8999999999999999E-4</v>
      </c>
      <c r="W1514">
        <v>0.04</v>
      </c>
      <c r="X1514" s="2" t="s">
        <v>7089</v>
      </c>
      <c r="Y1514" s="1" t="s">
        <v>7090</v>
      </c>
      <c r="Z1514" s="3" t="s">
        <v>7091</v>
      </c>
      <c r="AA1514">
        <v>75</v>
      </c>
      <c r="AB1514" s="1" t="s">
        <v>626</v>
      </c>
      <c r="AC1514" t="s">
        <v>38</v>
      </c>
    </row>
    <row r="1515" spans="1:29" x14ac:dyDescent="0.25">
      <c r="A1515" s="1" t="s">
        <v>7092</v>
      </c>
      <c r="B1515" t="s">
        <v>7093</v>
      </c>
      <c r="C1515" t="s">
        <v>4125</v>
      </c>
      <c r="D1515" t="str">
        <f>HYPERLINK("http://image.bazic.com/S-9.jpg","CLICK HERE")</f>
        <v>CLICK HERE</v>
      </c>
      <c r="E1515" s="6">
        <v>0.99</v>
      </c>
      <c r="F1515" s="7">
        <v>0.45</v>
      </c>
      <c r="G1515" s="4">
        <v>480</v>
      </c>
      <c r="H1515" s="5">
        <v>24</v>
      </c>
      <c r="I1515">
        <v>12.5</v>
      </c>
      <c r="J1515">
        <v>9.75</v>
      </c>
      <c r="K1515">
        <v>8.75</v>
      </c>
      <c r="L1515">
        <v>0.61712999999999996</v>
      </c>
      <c r="M1515">
        <v>29.66</v>
      </c>
      <c r="N1515" s="4">
        <v>12</v>
      </c>
      <c r="O1515">
        <v>9.25</v>
      </c>
      <c r="P1515">
        <v>0.25</v>
      </c>
      <c r="Q1515">
        <v>1.6060000000000001E-2</v>
      </c>
      <c r="R1515" s="5">
        <v>1.44</v>
      </c>
      <c r="S1515">
        <v>12</v>
      </c>
      <c r="T1515">
        <v>6.3E-3</v>
      </c>
      <c r="U1515">
        <v>9</v>
      </c>
      <c r="V1515">
        <v>3.8999999999999999E-4</v>
      </c>
      <c r="W1515">
        <v>0.04</v>
      </c>
      <c r="X1515" s="2" t="s">
        <v>7094</v>
      </c>
      <c r="Y1515" s="1" t="s">
        <v>7095</v>
      </c>
      <c r="Z1515" s="3" t="s">
        <v>7096</v>
      </c>
      <c r="AA1515">
        <v>75</v>
      </c>
      <c r="AB1515" s="1" t="s">
        <v>6820</v>
      </c>
      <c r="AC1515" t="s">
        <v>38</v>
      </c>
    </row>
  </sheetData>
  <autoFilter ref="A1:AM1515" xr:uid="{1FE49D3C-7592-4633-AF8C-D6D83ED240F0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Bazic Systems</dc:creator>
  <cp:lastModifiedBy>Bazic Systems</cp:lastModifiedBy>
  <dcterms:created xsi:type="dcterms:W3CDTF">2026-02-04T18:22:34Z</dcterms:created>
  <dcterms:modified xsi:type="dcterms:W3CDTF">2026-02-09T18:39:30Z</dcterms:modified>
</cp:coreProperties>
</file>